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Debutts\OneDrive - US Office of Special Counsel\Desktop\Daniel @ US Office of Special Counsel\Misc Website\FEVS results\"/>
    </mc:Choice>
  </mc:AlternateContent>
  <xr:revisionPtr revIDLastSave="0" documentId="8_{FC127D94-AFA3-4C6D-9DBE-52551A5D175D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DASHBOARD" sheetId="2" r:id="rId1"/>
    <sheet name="DASHBOARD-Demographics" sheetId="3" r:id="rId2"/>
    <sheet name="DASHBOARD-Trending" sheetId="4" r:id="rId3"/>
    <sheet name="Core Q1-10, 12-38" sheetId="5" r:id="rId4"/>
    <sheet name="Core Perf Q11 Trend" sheetId="6" r:id="rId5"/>
    <sheet name="Core Q1-10, 12-38 Trend" sheetId="7" r:id="rId6"/>
    <sheet name="COVID-19 Bckgrnd Q39, 41-42" sheetId="8" r:id="rId7"/>
    <sheet name="Telework Q40 Trend" sheetId="9" r:id="rId8"/>
    <sheet name="COVID-19 Employee Sup Q43" sheetId="10" r:id="rId9"/>
    <sheet name="COVID-19 Employee Sup Q44-49" sheetId="11" r:id="rId10"/>
    <sheet name="COVID-19 Work Sup Q50" sheetId="12" r:id="rId11"/>
    <sheet name="COVID-19 Work Sup Q51" sheetId="13" r:id="rId12"/>
    <sheet name="COVID-19 Wk Eff Q52-53 56-57" sheetId="14" r:id="rId13"/>
    <sheet name="COVID-19 Wk Eff Q54-55" sheetId="15" r:id="rId14"/>
    <sheet name="Core Work-Life Q58-64 Trend" sheetId="16" r:id="rId15"/>
    <sheet name="COVID-19 Child Care Q65" sheetId="17" r:id="rId16"/>
    <sheet name="COVID-19 Elder Care Q66" sheetId="18" r:id="rId17"/>
    <sheet name="COVID-19 Closures Q67-68" sheetId="19" r:id="rId18"/>
    <sheet name="Demographics" sheetId="20" r:id="rId19"/>
  </sheets>
  <externalReferences>
    <externalReference r:id="rId20"/>
    <externalReference r:id="rId21"/>
  </externalReferences>
  <definedNames>
    <definedName name="h">OFFSET([1]DASHBOARD_DEMOGRAPHICS!$E$42:$E$50, 0, 0, [1]DASHBOARD_DEMOGRAPHICS!$B$50)</definedName>
    <definedName name="LeftData" localSheetId="2">OFFSET('[2]DASHBOARD-Demographics'!$E$42:$E$50, 0, 0, '[2]DASHBOARD-Demographics'!$B$50)</definedName>
    <definedName name="LeftData">OFFSET('DASHBOARD-Demographics'!$E$42:$E$50, 0, 0, 'DASHBOARD-Demographics'!$B$50)</definedName>
    <definedName name="leftLabel" localSheetId="2">OFFSET('[2]DASHBOARD-Demographics'!$D$42:$D$50, 0, 0,'[2]DASHBOARD-Demographics'!$B$50)</definedName>
    <definedName name="leftLabel">OFFSET('DASHBOARD-Demographics'!$D$42:$D$50, 0, 0,'DASHBOARD-Demographics'!$B$50)</definedName>
    <definedName name="nrAgencyName">DASHBOARD!$T$2:$T$3</definedName>
    <definedName name="nrChallenges">DASHBOARD!$Z$2:$Z$3</definedName>
    <definedName name="nrDemoAgeGroup">'DASHBOARD-Demographics'!$U$5:$U$10</definedName>
    <definedName name="nrDemoAgeGroupLabel">'DASHBOARD-Demographics'!$T$5:$T$10</definedName>
    <definedName name="nrDemoAgencyName">'DASHBOARD-Demographics'!$T$2:$T$3</definedName>
    <definedName name="nrDemoDisability">#REF!</definedName>
    <definedName name="nrDemoEducation">'DASHBOARD-Demographics'!$Y$5:$Y$9</definedName>
    <definedName name="nrDemoEducationLabel">'DASHBOARD-Demographics'!$X$5:$X$9</definedName>
    <definedName name="nrDemoGender">'DASHBOARD-Demographics'!$U$2:$U$3</definedName>
    <definedName name="nrDemoGrade">'DASHBOARD-Demographics'!$AG$5:$AG$12</definedName>
    <definedName name="nrDemoGradeLabel">'DASHBOARD-Demographics'!$AF$5:$AF$12</definedName>
    <definedName name="nrDemoHispanic">'DASHBOARD-Demographics'!$V$2:$V$3</definedName>
    <definedName name="nrDemoLeave">'DASHBOARD-Demographics'!$AB$2:$AB$3</definedName>
    <definedName name="nrDemoLocation">'DASHBOARD-Demographics'!$Y$2:$Y$3</definedName>
    <definedName name="nrDemoMilitary">'DASHBOARD-Demographics'!$Z$2:$Z$3</definedName>
    <definedName name="nrDemoRacial">'DASHBOARD-Demographics'!$W$5:$W$8</definedName>
    <definedName name="nrDemoRacialLabel">'DASHBOARD-Demographics'!$V$5:$V$8</definedName>
    <definedName name="nrDemoRetirement">'DASHBOARD-Demographics'!$AA$2:$AA$3</definedName>
    <definedName name="nrDemoSexual">#REF!</definedName>
    <definedName name="nrDemoSupervisory">'DASHBOARD-Demographics'!$AE$5:$AE$10</definedName>
    <definedName name="nrDemoSupervisoryLabel">'DASHBOARD-Demographics'!$AD$5:$AD$10</definedName>
    <definedName name="nrDemoYearsAgency">'DASHBOARD-Demographics'!$AA$5:$AA$12</definedName>
    <definedName name="nrDemoYearsAgencyLabel">'DASHBOARD-Demographics'!$Z$5:$Z$12</definedName>
    <definedName name="nrDemoYearsFederal">'DASHBOARD-Demographics'!$AC$5:$AC$12</definedName>
    <definedName name="nrDemoYearsFederalLabel">'DASHBOARD-Demographics'!$AB$5:$AB$12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DASHBOARD!$B$42:$C$79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'DASHBOARD-Trending'!$T$2:$T$3</definedName>
    <definedName name="nrTrendData">'DASHBOARD-Trending'!$D$42:$G$79</definedName>
    <definedName name="nrTrendLargestDecrease2014">#REF!</definedName>
    <definedName name="nrTrendLargestDecrease2017">'DASHBOARD-Trending'!$AD$4:$AE$5</definedName>
    <definedName name="nrTrendLargestDecrease2018">'DASHBOARD-Trending'!$AB$4:$AC$4</definedName>
    <definedName name="nrTrendLargestDecrease2019">'DASHBOARD-Trending'!$Z$4:$AA$5</definedName>
    <definedName name="nrTrendLargestIncrease2014">#REF!</definedName>
    <definedName name="nrTrendLargestIncrease2017">'DASHBOARD-Trending'!$X$4:$Y$9</definedName>
    <definedName name="nrTrendLargestIncrease2018">'DASHBOARD-Trending'!$V$4:$W$9</definedName>
    <definedName name="nrTrendLargestIncrease2019">'DASHBOARD-Trending'!$T$4:$U$9</definedName>
    <definedName name="nrTrendNumDecrease2014">#REF!</definedName>
    <definedName name="nrTrendNumDecrease2017">'DASHBOARD-Trending'!$Z$2:$Z$3</definedName>
    <definedName name="nrTrendNumDecrease2018">'DASHBOARD-Trending'!$X$2:$X$3</definedName>
    <definedName name="nrTrendNumDecrease2019">'DASHBOARD-Trending'!$V$2:$V$3</definedName>
    <definedName name="nrTrendNumIncrease2014">#REF!</definedName>
    <definedName name="nrTrendNumIncrease2017">'DASHBOARD-Trending'!$Y$2:$Y$3</definedName>
    <definedName name="nrTrendNumIncrease2018">'DASHBOARD-Trending'!$W$2:$W$3</definedName>
    <definedName name="nrTrendNumIncrease2019">'DASHBOARD-Trending'!$U$2:$U$3</definedName>
    <definedName name="nrTrendQuestions">'DASHBOARD-Trending'!$B$42:$C$79</definedName>
    <definedName name="_xlnm.Print_Area" localSheetId="0">DASHBOARD!$B$2:$R$40</definedName>
    <definedName name="_xlnm.Print_Area" localSheetId="1">'DASHBOARD-Demographics'!$B$2:$R$40</definedName>
    <definedName name="_xlnm.Print_Area" localSheetId="2">'DASHBOARD-Trending'!$B$2:$R$40</definedName>
    <definedName name="RightData" localSheetId="2">OFFSET('[2]DASHBOARD-Demographics'!$E$50:$E$56, 0, 0, '[2]DASHBOARD-Demographics'!$B$51)</definedName>
    <definedName name="RightData">OFFSET('DASHBOARD-Demographics'!$E$50:$E$56, 0, 0, 'DASHBOARD-Demographics'!$B$51)</definedName>
    <definedName name="RightLabel" localSheetId="2">OFFSET('[2]DASHBOARD-Demographics'!$D$50:$D$56, 0, 0, '[2]DASHBOARD-Demographics'!$B$51)</definedName>
    <definedName name="RightLabel">OFFSET('DASHBOARD-Demographics'!$D$50:$D$56, 0, 0, 'DASHBOARD-Demographics'!$B$51)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8" i="4" l="1"/>
  <c r="U37" i="4"/>
  <c r="W29" i="4"/>
  <c r="W28" i="4"/>
  <c r="W27" i="4"/>
  <c r="W26" i="4"/>
  <c r="U36" i="4"/>
  <c r="U35" i="4"/>
  <c r="X29" i="4"/>
  <c r="X28" i="4"/>
  <c r="X27" i="4"/>
  <c r="X26" i="4"/>
  <c r="U34" i="4"/>
  <c r="U33" i="4"/>
  <c r="Y29" i="4"/>
  <c r="Y28" i="4"/>
  <c r="Y27" i="4"/>
  <c r="Y26" i="4"/>
  <c r="X9" i="3" l="1"/>
  <c r="X7" i="3"/>
  <c r="X6" i="3"/>
  <c r="T10" i="3"/>
  <c r="T9" i="3"/>
  <c r="T8" i="3"/>
  <c r="T7" i="3"/>
  <c r="T6" i="3"/>
  <c r="AB12" i="3" l="1"/>
  <c r="AB11" i="3"/>
  <c r="AB10" i="3"/>
  <c r="AB9" i="3"/>
  <c r="AB8" i="3"/>
  <c r="AB7" i="3"/>
  <c r="AB6" i="3"/>
  <c r="Z12" i="3"/>
  <c r="Z11" i="3"/>
  <c r="Z10" i="3"/>
  <c r="Z9" i="3"/>
  <c r="Z8" i="3"/>
  <c r="Z7" i="3"/>
  <c r="Z6" i="3"/>
  <c r="V32" i="4" l="1"/>
  <c r="U32" i="4"/>
  <c r="D34" i="4" s="1"/>
  <c r="V31" i="4"/>
  <c r="U31" i="4"/>
  <c r="D16" i="4" s="1"/>
  <c r="AF25" i="4"/>
  <c r="AE25" i="4"/>
  <c r="AC25" i="4"/>
  <c r="AF24" i="4"/>
  <c r="AE24" i="4"/>
  <c r="AC24" i="4"/>
  <c r="AF23" i="4"/>
  <c r="AE23" i="4"/>
  <c r="AC23" i="4"/>
  <c r="AF22" i="4"/>
  <c r="AE22" i="4"/>
  <c r="AC22" i="4"/>
  <c r="AF21" i="4"/>
  <c r="AE21" i="4"/>
  <c r="AC21" i="4"/>
  <c r="AF12" i="4"/>
  <c r="AE12" i="4"/>
  <c r="AF14" i="4" s="1"/>
  <c r="AD12" i="4"/>
  <c r="AC12" i="4"/>
  <c r="Z24" i="4" s="1"/>
  <c r="AB12" i="4"/>
  <c r="AA12" i="4"/>
  <c r="AA14" i="4" s="1"/>
  <c r="Z12" i="4"/>
  <c r="Y12" i="4"/>
  <c r="Y14" i="4" s="1"/>
  <c r="Y22" i="4"/>
  <c r="AG22" i="4" s="1"/>
  <c r="X12" i="4"/>
  <c r="W12" i="4"/>
  <c r="W14" i="4" s="1"/>
  <c r="V12" i="4"/>
  <c r="AF11" i="4"/>
  <c r="AE11" i="4"/>
  <c r="X20" i="4" s="1"/>
  <c r="AD11" i="4"/>
  <c r="AC11" i="4"/>
  <c r="W19" i="4" s="1"/>
  <c r="AA19" i="4" s="1"/>
  <c r="AB11" i="4"/>
  <c r="AA11" i="4"/>
  <c r="Y18" i="4" s="1"/>
  <c r="AG18" i="4" s="1"/>
  <c r="Z11" i="4"/>
  <c r="AJ16" i="4" s="1"/>
  <c r="Y11" i="4"/>
  <c r="X17" i="4" s="1"/>
  <c r="AF17" i="4" s="1"/>
  <c r="X11" i="4"/>
  <c r="W11" i="4"/>
  <c r="Z16" i="4" s="1"/>
  <c r="V11" i="4"/>
  <c r="C53" i="3"/>
  <c r="C52" i="3"/>
  <c r="B51" i="3"/>
  <c r="B50" i="3"/>
  <c r="E49" i="3"/>
  <c r="D49" i="3"/>
  <c r="AG32" i="3"/>
  <c r="AF32" i="3"/>
  <c r="AC32" i="3"/>
  <c r="AB32" i="3"/>
  <c r="AA32" i="3"/>
  <c r="E48" i="3"/>
  <c r="D48" i="3"/>
  <c r="AG31" i="3"/>
  <c r="AF31" i="3"/>
  <c r="AC31" i="3"/>
  <c r="AB31" i="3"/>
  <c r="AA31" i="3"/>
  <c r="E47" i="3"/>
  <c r="D47" i="3"/>
  <c r="AG30" i="3"/>
  <c r="E54" i="3" s="1"/>
  <c r="AF30" i="3"/>
  <c r="AE30" i="3"/>
  <c r="AD30" i="3"/>
  <c r="AC30" i="3"/>
  <c r="AA30" i="3"/>
  <c r="Z30" i="3"/>
  <c r="U30" i="3"/>
  <c r="AG29" i="3"/>
  <c r="AF29" i="3"/>
  <c r="AE29" i="3"/>
  <c r="AD29" i="3"/>
  <c r="AC29" i="3"/>
  <c r="AB29" i="3"/>
  <c r="AA29" i="3"/>
  <c r="Y29" i="3"/>
  <c r="X29" i="3"/>
  <c r="U29" i="3"/>
  <c r="T29" i="3"/>
  <c r="AG28" i="3"/>
  <c r="AF28" i="3"/>
  <c r="AE28" i="3"/>
  <c r="AD28" i="3"/>
  <c r="AC28" i="3"/>
  <c r="AA28" i="3"/>
  <c r="Z28" i="3"/>
  <c r="Y28" i="3"/>
  <c r="X28" i="3"/>
  <c r="W28" i="3"/>
  <c r="V28" i="3"/>
  <c r="U28" i="3"/>
  <c r="AG27" i="3"/>
  <c r="AF27" i="3"/>
  <c r="AE27" i="3"/>
  <c r="AD27" i="3"/>
  <c r="AC27" i="3"/>
  <c r="AB27" i="3"/>
  <c r="AA27" i="3"/>
  <c r="Y27" i="3"/>
  <c r="X27" i="3"/>
  <c r="W27" i="3"/>
  <c r="V27" i="3"/>
  <c r="U27" i="3"/>
  <c r="T27" i="3"/>
  <c r="AG26" i="3"/>
  <c r="AF26" i="3"/>
  <c r="AE26" i="3"/>
  <c r="AD26" i="3"/>
  <c r="AC26" i="3"/>
  <c r="AA26" i="3"/>
  <c r="Z26" i="3"/>
  <c r="Y26" i="3"/>
  <c r="X26" i="3"/>
  <c r="W26" i="3"/>
  <c r="V26" i="3"/>
  <c r="U26" i="3"/>
  <c r="T26" i="3"/>
  <c r="Z32" i="3"/>
  <c r="Z31" i="3"/>
  <c r="D55" i="3" s="1"/>
  <c r="AB30" i="3"/>
  <c r="T30" i="3"/>
  <c r="D46" i="3" s="1"/>
  <c r="Z29" i="3"/>
  <c r="AB28" i="3"/>
  <c r="T28" i="3"/>
  <c r="Z27" i="3"/>
  <c r="AB26" i="3"/>
  <c r="W54" i="2"/>
  <c r="V54" i="2"/>
  <c r="V56" i="2" s="1"/>
  <c r="U54" i="2"/>
  <c r="T54" i="2"/>
  <c r="U56" i="2" s="1"/>
  <c r="S54" i="2"/>
  <c r="R54" i="2"/>
  <c r="S56" i="2" s="1"/>
  <c r="Q54" i="2"/>
  <c r="P54" i="2"/>
  <c r="Q56" i="2" s="1"/>
  <c r="O54" i="2"/>
  <c r="N54" i="2"/>
  <c r="N56" i="2" s="1"/>
  <c r="M54" i="2"/>
  <c r="W53" i="2"/>
  <c r="V53" i="2"/>
  <c r="V55" i="2" s="1"/>
  <c r="U53" i="2"/>
  <c r="T53" i="2"/>
  <c r="U55" i="2" s="1"/>
  <c r="S53" i="2"/>
  <c r="R53" i="2"/>
  <c r="R55" i="2" s="1"/>
  <c r="Q53" i="2"/>
  <c r="P53" i="2"/>
  <c r="Q55" i="2" s="1"/>
  <c r="O53" i="2"/>
  <c r="N53" i="2"/>
  <c r="N55" i="2" s="1"/>
  <c r="M53" i="2"/>
  <c r="E43" i="3"/>
  <c r="E46" i="3"/>
  <c r="AB13" i="4"/>
  <c r="AD13" i="4"/>
  <c r="X22" i="4"/>
  <c r="AB22" i="4" s="1"/>
  <c r="D50" i="3" l="1"/>
  <c r="E55" i="3"/>
  <c r="E53" i="3"/>
  <c r="E44" i="3"/>
  <c r="E56" i="3"/>
  <c r="E51" i="3"/>
  <c r="E45" i="3"/>
  <c r="D56" i="3"/>
  <c r="E50" i="3"/>
  <c r="D51" i="3"/>
  <c r="E42" i="3"/>
  <c r="E52" i="3"/>
  <c r="O56" i="2"/>
  <c r="T55" i="2"/>
  <c r="D42" i="3"/>
  <c r="D44" i="3"/>
  <c r="D43" i="3"/>
  <c r="D45" i="3"/>
  <c r="D53" i="3"/>
  <c r="D54" i="3"/>
  <c r="D52" i="3"/>
  <c r="Z22" i="4"/>
  <c r="T56" i="2"/>
  <c r="X25" i="4"/>
  <c r="AB25" i="4" s="1"/>
  <c r="Y23" i="4"/>
  <c r="AG23" i="4" s="1"/>
  <c r="W25" i="4"/>
  <c r="AA25" i="4" s="1"/>
  <c r="X14" i="4"/>
  <c r="W21" i="4"/>
  <c r="AA21" i="4" s="1"/>
  <c r="Y17" i="4"/>
  <c r="AC17" i="4" s="1"/>
  <c r="AB14" i="4"/>
  <c r="X24" i="4"/>
  <c r="AB24" i="4" s="1"/>
  <c r="W23" i="4"/>
  <c r="AA23" i="4" s="1"/>
  <c r="AD14" i="4"/>
  <c r="X23" i="4"/>
  <c r="AB23" i="4" s="1"/>
  <c r="Y24" i="4"/>
  <c r="AG24" i="4" s="1"/>
  <c r="Z23" i="4"/>
  <c r="X21" i="4"/>
  <c r="AB21" i="4" s="1"/>
  <c r="W22" i="4"/>
  <c r="AA22" i="4" s="1"/>
  <c r="Z14" i="4"/>
  <c r="Y25" i="4"/>
  <c r="AG25" i="4" s="1"/>
  <c r="AE14" i="4"/>
  <c r="Z21" i="4"/>
  <c r="Y21" i="4"/>
  <c r="AG21" i="4" s="1"/>
  <c r="AC14" i="4"/>
  <c r="Z25" i="4"/>
  <c r="W24" i="4"/>
  <c r="AA24" i="4" s="1"/>
  <c r="Y13" i="4"/>
  <c r="AC18" i="4"/>
  <c r="W18" i="4"/>
  <c r="AA13" i="4"/>
  <c r="AB17" i="4"/>
  <c r="X18" i="4"/>
  <c r="AB18" i="4" s="1"/>
  <c r="Z13" i="4"/>
  <c r="Z18" i="4"/>
  <c r="W20" i="4"/>
  <c r="W17" i="4"/>
  <c r="AE19" i="4"/>
  <c r="Z19" i="4"/>
  <c r="Y19" i="4"/>
  <c r="X19" i="4"/>
  <c r="AC13" i="4"/>
  <c r="AB20" i="4"/>
  <c r="AF20" i="4"/>
  <c r="Z20" i="4"/>
  <c r="AE13" i="4"/>
  <c r="Y20" i="4"/>
  <c r="AF13" i="4"/>
  <c r="Z17" i="4"/>
  <c r="AI16" i="4"/>
  <c r="Y16" i="4"/>
  <c r="X13" i="4"/>
  <c r="X16" i="4"/>
  <c r="W13" i="4"/>
  <c r="W16" i="4"/>
  <c r="W56" i="2"/>
  <c r="O55" i="2"/>
  <c r="R56" i="2"/>
  <c r="P56" i="2"/>
  <c r="W55" i="2"/>
  <c r="S55" i="2"/>
  <c r="P55" i="2"/>
  <c r="AG17" i="4" l="1"/>
  <c r="AA18" i="4"/>
  <c r="AE18" i="4"/>
  <c r="AF18" i="4"/>
  <c r="AB19" i="4"/>
  <c r="AF19" i="4"/>
  <c r="AA16" i="4"/>
  <c r="AE16" i="4"/>
  <c r="AG19" i="4"/>
  <c r="AC19" i="4"/>
  <c r="AA17" i="4"/>
  <c r="AE17" i="4"/>
  <c r="AA20" i="4"/>
  <c r="AE20" i="4"/>
  <c r="AB16" i="4"/>
  <c r="AF16" i="4"/>
  <c r="AG20" i="4"/>
  <c r="AC20" i="4"/>
  <c r="AG16" i="4"/>
  <c r="AC16" i="4"/>
</calcChain>
</file>

<file path=xl/sharedStrings.xml><?xml version="1.0" encoding="utf-8"?>
<sst xmlns="http://schemas.openxmlformats.org/spreadsheetml/2006/main" count="2150" uniqueCount="450">
  <si>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</si>
  <si>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</si>
  <si>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</si>
  <si>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</si>
  <si>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</si>
  <si>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</si>
  <si>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</si>
  <si>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</si>
  <si>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</si>
  <si>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</si>
  <si>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</si>
  <si>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</si>
  <si>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U.S. Office of Special Counsel</t>
  </si>
  <si>
    <t>CENSUS</t>
  </si>
  <si>
    <t>Sept 24 - Nov 5, 2020</t>
  </si>
  <si>
    <t>Item</t>
  </si>
  <si>
    <t>Percent</t>
  </si>
  <si>
    <t>i</t>
  </si>
  <si>
    <t>itemtext</t>
  </si>
  <si>
    <t>I am given a real opportunity to improve my skills in my organization.</t>
  </si>
  <si>
    <t>2020 ENGAGEMENT INDEX</t>
  </si>
  <si>
    <t>I feel encouraged to come up with new and better ways of doing things.</t>
  </si>
  <si>
    <t>LEADERS LEAD</t>
  </si>
  <si>
    <t>My work gives me a feeling of personal accomplishment.</t>
  </si>
  <si>
    <t>SUPERVISORS</t>
  </si>
  <si>
    <t>I know what is expected of me on the job.</t>
  </si>
  <si>
    <t>INTRINSIC WORK EXPERIENCE</t>
  </si>
  <si>
    <t>My workload is reasonable.</t>
  </si>
  <si>
    <t>Highest % Positive</t>
  </si>
  <si>
    <t>Highest % Positive Items</t>
  </si>
  <si>
    <t>My talents are used well in the workplace.</t>
  </si>
  <si>
    <t>Lowest % Positive</t>
  </si>
  <si>
    <t>Lowest % Positive Items</t>
  </si>
  <si>
    <t>I know how my work relates to the agency's goals.</t>
  </si>
  <si>
    <t>Highest % Negative</t>
  </si>
  <si>
    <t>Highest % Negative Items</t>
  </si>
  <si>
    <t>I can disclose a suspected violation of any law, rule or regulation without fear of reprisal.</t>
  </si>
  <si>
    <t>Lowest % Negative</t>
  </si>
  <si>
    <t>Lowest % Negative Items</t>
  </si>
  <si>
    <t>The people I work with cooperate to get the job done.</t>
  </si>
  <si>
    <t>Highest % Strongly Agree</t>
  </si>
  <si>
    <t>Highest % Strongly Agree Items</t>
  </si>
  <si>
    <t>In my work unit, steps are taken to deal with a poor performer who cannot or will not improve.</t>
  </si>
  <si>
    <t>Highest % Strongly Disagree</t>
  </si>
  <si>
    <t>Highest % Strongly Disagree Items</t>
  </si>
  <si>
    <t>In my work unit, differences in performance are recognized in a meaningful way.</t>
  </si>
  <si>
    <t>Top Chart</t>
  </si>
  <si>
    <t>My work unit has the job-relevant knowledge and skills necessary to accomplish organizational goals.</t>
  </si>
  <si>
    <t>Bottom Chart</t>
  </si>
  <si>
    <t>Employees are recognized for providing high quality products and services.</t>
  </si>
  <si>
    <t>Employees are protected from health and safety hazards on the job.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</si>
  <si>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</si>
  <si>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</si>
  <si>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</si>
  <si>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supports my need to balance work and other life issues.</t>
  </si>
  <si>
    <t>My supervisor is committed to a workforce representative of all segments of society.</t>
  </si>
  <si>
    <t>Supervisors in my work unit support employee development.</t>
  </si>
  <si>
    <t>My supervisor listens to what I have to say.</t>
  </si>
  <si>
    <t>My supervisor treats me with respect.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</si>
  <si>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</si>
  <si>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</si>
  <si>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</si>
  <si>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</si>
  <si>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Managers communicate the goals of the organization.</t>
  </si>
  <si>
    <t>Managers promote communication among different work units (for example, about projects, goals, needed resources).</t>
  </si>
  <si>
    <t>Overall, how good a job do you feel is being done by the manager directly above your immediate supervisor?</t>
  </si>
  <si>
    <t>I have a high level of respect for my organization's senior leaders.</t>
  </si>
  <si>
    <t>Senior leaders demonstrate support for Work-Life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</si>
  <si>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</si>
  <si>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</si>
  <si>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</si>
  <si>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</si>
  <si>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</si>
  <si>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</si>
  <si>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Female</t>
  </si>
  <si>
    <t>Hisp</t>
  </si>
  <si>
    <t>HQ</t>
  </si>
  <si>
    <t>Military</t>
  </si>
  <si>
    <t>Retire</t>
  </si>
  <si>
    <t>Leaving</t>
  </si>
  <si>
    <t>Label</t>
  </si>
  <si>
    <t>Percentage</t>
  </si>
  <si>
    <t>White</t>
  </si>
  <si>
    <t>Senior Leader</t>
  </si>
  <si>
    <t>Federal Wage System</t>
  </si>
  <si>
    <t>Black or African American</t>
  </si>
  <si>
    <t>Manager</t>
  </si>
  <si>
    <t>GS 1-6</t>
  </si>
  <si>
    <t>All other races</t>
  </si>
  <si>
    <t>Bachelor's Degree</t>
  </si>
  <si>
    <t>Supervisor</t>
  </si>
  <si>
    <t>GS 7-12</t>
  </si>
  <si>
    <t>Team Leader</t>
  </si>
  <si>
    <t>GS 13-15</t>
  </si>
  <si>
    <t>Non-Supervisor</t>
  </si>
  <si>
    <t>Senior Executive Service</t>
  </si>
  <si>
    <t>Senior Level (SL) or Scientific or Professional (ST)</t>
  </si>
  <si>
    <t>Other</t>
  </si>
  <si>
    <t>Age Group</t>
  </si>
  <si>
    <t>Racial Category</t>
  </si>
  <si>
    <t>Education</t>
  </si>
  <si>
    <t>Agency Tenure</t>
  </si>
  <si>
    <t>Federal Government Tenure</t>
  </si>
  <si>
    <t>Supervisory Status</t>
  </si>
  <si>
    <t>Pay Category/Grade</t>
  </si>
  <si>
    <t>Federal Tenure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</si>
  <si>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</si>
  <si>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</si>
  <si>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</si>
  <si>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</si>
  <si>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</si>
  <si>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</si>
  <si>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</si>
  <si>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</si>
  <si>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</si>
  <si>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Largest Increases since 2019</t>
  </si>
  <si>
    <t>Largest Increases in Percent Positive since 2019</t>
  </si>
  <si>
    <t>Largest Increases since 2018</t>
  </si>
  <si>
    <t>Largest Increases in Percent Positive since 2018</t>
  </si>
  <si>
    <t>Largest Increases since 2017</t>
  </si>
  <si>
    <t>Largest Increases in Percent Positive since 2017</t>
  </si>
  <si>
    <t>Largest Decreases since 2019</t>
  </si>
  <si>
    <t>Largest Decreases in Percent Positive since 2019</t>
  </si>
  <si>
    <t>Largest Decreases since 2018</t>
  </si>
  <si>
    <t>Largest Decreases in Percent Positive since 2018</t>
  </si>
  <si>
    <t>Largest Decreases since 2017</t>
  </si>
  <si>
    <t>Largest Decreases in Percent Positive since 2017</t>
  </si>
  <si>
    <t>Pos2017</t>
  </si>
  <si>
    <t>Pos2018</t>
  </si>
  <si>
    <t>Pos2019</t>
  </si>
  <si>
    <t>Pos2020</t>
  </si>
  <si>
    <t>Response
Type</t>
  </si>
  <si>
    <t>Item Text</t>
  </si>
  <si>
    <t>Percent
Positive
%</t>
  </si>
  <si>
    <t>Strongly
Agree/ Very
Good/ Very
Satisfied
%</t>
  </si>
  <si>
    <t>Agree/
Good/
Satisfied
%</t>
  </si>
  <si>
    <t>Neither
Agree nor
Disagree/
Fair/ Neither
Satisfied 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</si>
  <si>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</si>
  <si>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</si>
  <si>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</si>
  <si>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</si>
  <si>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</si>
  <si>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</si>
  <si>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</si>
  <si>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</si>
  <si>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</si>
  <si>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
N</t>
  </si>
  <si>
    <t>Agree-disagree</t>
  </si>
  <si>
    <t>*I am given a real opportunity to improve my skills in my organization.</t>
  </si>
  <si>
    <t>N/A</t>
  </si>
  <si>
    <t>*My workload is reasonable.</t>
  </si>
  <si>
    <t>*My talents are used well in the workplace.</t>
  </si>
  <si>
    <t>*I know how my work relates to the agency's goals.</t>
  </si>
  <si>
    <t>*I can disclose a suspected violation of any law, rule or regulation without fear of reprisal.</t>
  </si>
  <si>
    <t>*The people I work with cooperate to get the job done.</t>
  </si>
  <si>
    <t>*In my work unit, differences in performance are recognized in a meaningful way.</t>
  </si>
  <si>
    <t>*My work unit has the job-relevant knowledge and skills necessary to accomplish organizational goals.</t>
  </si>
  <si>
    <t>*I recommend my organization as a good place to work.</t>
  </si>
  <si>
    <t>*I believe the results of this survey will be used to make my agency a better place to work.</t>
  </si>
  <si>
    <t>Good-poor</t>
  </si>
  <si>
    <t>*Managers communicate the goals of the organization.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</si>
  <si>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</si>
  <si>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</si>
  <si>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</si>
  <si>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</si>
  <si>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</si>
  <si>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</si>
  <si>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  <family val="2"/>
      </rPr>
      <t>* AES prescribed items as of 2017 (5 CFR Part 250, Subpart C)</t>
    </r>
  </si>
  <si>
    <r>
      <rPr>
        <sz val="10"/>
        <color rgb="FF000000"/>
        <rFont val="Calibri"/>
        <family val="2"/>
      </rPr>
      <t>** Unweighted count of responses excluding "Do Not Know"</t>
    </r>
  </si>
  <si>
    <r>
      <rPr>
        <sz val="10"/>
        <color rgb="FF000000"/>
        <rFont val="Calibri"/>
        <family val="2"/>
      </rPr>
      <t>The Dashboard only includes items 1-38, excluding item 11.</t>
    </r>
  </si>
  <si>
    <r>
      <rPr>
        <sz val="10"/>
        <color rgb="FF000000"/>
        <rFont val="Calibri"/>
        <family val="2"/>
      </rPr>
      <t>Percentages are weighted to represent the Agency's population.</t>
    </r>
  </si>
  <si>
    <r>
      <rPr>
        <sz val="10"/>
        <color rgb="FF000000"/>
        <rFont val="Calibri"/>
        <family val="2"/>
      </rPr>
      <t>When responding to the Core OPM FEVS questions 1 through 38, respondents were asked to share their work experiences since the last OPM FEVS administration (June 2019).</t>
    </r>
  </si>
  <si>
    <r>
      <rPr>
        <sz val="10"/>
        <color rgb="FF000000"/>
        <rFont val="Calibri"/>
        <family val="2"/>
      </rPr>
      <t>Source: 2020 OPM Federal Employee Viewpoint Survey</t>
    </r>
  </si>
  <si>
    <t>11. In my work unit poor performers usually:</t>
  </si>
  <si>
    <t>N</t>
  </si>
  <si>
    <t>%</t>
  </si>
  <si>
    <t xml:space="preserve"> </t>
  </si>
  <si>
    <t>Remain in the work unit and improve their performance over time</t>
  </si>
  <si>
    <t>Remain in the work unit and continue to underperform</t>
  </si>
  <si>
    <t>Leave the work unit - removed or transferred</t>
  </si>
  <si>
    <t>Leave the work unit - quit</t>
  </si>
  <si>
    <t>There are no poor performers in my work unit</t>
  </si>
  <si>
    <t>Item Response Total</t>
  </si>
  <si>
    <t>Do Not Know</t>
  </si>
  <si>
    <t>--</t>
  </si>
  <si>
    <t>Total</t>
  </si>
  <si>
    <r>
      <rPr>
        <sz val="10"/>
        <color rgb="FF000000"/>
        <rFont val="Calibri"/>
        <family val="2"/>
      </rPr>
      <t>"Do Not Know" responses are not included in percentage calculations.</t>
    </r>
  </si>
  <si>
    <r>
      <rPr>
        <sz val="10"/>
        <color rgb="FF000000"/>
        <rFont val="Calibri"/>
        <family val="2"/>
      </rPr>
      <t>The rows above do not include results for any year when there were fewer than 4 completed surveys.</t>
    </r>
  </si>
  <si>
    <t>Year</t>
  </si>
  <si>
    <t>*I know how my work relates to the agency's goals and priorities.</t>
  </si>
  <si>
    <t>*The workforce has the job-relevant knowledge and skills necessary to accomplish organizational goals.</t>
  </si>
  <si>
    <t>*Managers communicate the goals and priorities of the organization.</t>
  </si>
  <si>
    <r>
      <rPr>
        <sz val="10"/>
        <color rgb="FF000000"/>
        <rFont val="Calibri"/>
        <family val="2"/>
      </rPr>
      <t>The Trending Dashboard only includes items 1-38, excluding item 11.</t>
    </r>
  </si>
  <si>
    <t>COVID-19 Pandemic: Background</t>
  </si>
  <si>
    <t>When responding to questions 39 through 57, respondents were asked to think of their experiences during the COVID-19 pandemic (for much of the Federal government, pandemic responses began in March 2020), unless otherwise instructed.</t>
  </si>
  <si>
    <r>
      <t xml:space="preserve">39. During the COVID-19 pandemic, on average what percentage of your work time have you been </t>
    </r>
    <r>
      <rPr>
        <b/>
        <i/>
        <u/>
        <sz val="11"/>
        <color rgb="FF000000"/>
        <rFont val="Calibri"/>
        <family val="2"/>
      </rPr>
      <t>physically present</t>
    </r>
    <r>
      <rPr>
        <b/>
        <i/>
        <sz val="11"/>
        <color rgb="FF000000"/>
        <rFont val="Calibri"/>
        <family val="2"/>
      </rPr>
      <t xml:space="preserve"> at your agency worksite (including headquarters, bureau, field offices, etc.)?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</si>
  <si>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100% of my work time</t>
  </si>
  <si>
    <t>At least 75% but less than 100%</t>
  </si>
  <si>
    <t>At least 50% but less than 75%</t>
  </si>
  <si>
    <t>At least 25% but less than 50%</t>
  </si>
  <si>
    <t>Less than 25%</t>
  </si>
  <si>
    <t>I have not been physically present at my agency worksite during the pandemic</t>
  </si>
  <si>
    <r>
      <t xml:space="preserve">41. What type(s) of leave have you used </t>
    </r>
    <r>
      <rPr>
        <b/>
        <i/>
        <u/>
        <sz val="11"/>
        <color rgb="FF000000"/>
        <rFont val="Calibri"/>
        <family val="2"/>
      </rPr>
      <t>because of</t>
    </r>
    <r>
      <rPr>
        <b/>
        <i/>
        <sz val="11"/>
        <color rgb="FF000000"/>
        <rFont val="Calibri"/>
        <family val="2"/>
      </rPr>
      <t xml:space="preserve"> the pandemic? (Mark all that apply)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</si>
  <si>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Leave under the Emergency Paid Sick Leave Act (part of the Families First Coronavirus Response Act)</t>
  </si>
  <si>
    <t>Annual leave</t>
  </si>
  <si>
    <t>Sick leave</t>
  </si>
  <si>
    <t>Weather and safety leave</t>
  </si>
  <si>
    <t>Administrative leave</t>
  </si>
  <si>
    <t>Other paid leave (e.g., comp time, credit hours)</t>
  </si>
  <si>
    <t>Unpaid leave (e.g., LWOP)</t>
  </si>
  <si>
    <t>I have not used leave because of the pandemic</t>
  </si>
  <si>
    <t>Total (percents will add to more than 100% because respondents could choose more than one response option)</t>
  </si>
  <si>
    <r>
      <t xml:space="preserve">If the response to item 41 was "I have not used leave because of the pandemic", item 41a was skipped.
41a. During the COVID-19 pandemic, what percentage of your total work time have you used leave </t>
    </r>
    <r>
      <rPr>
        <b/>
        <i/>
        <u/>
        <sz val="11"/>
        <color rgb="FF000000"/>
        <rFont val="Calibri"/>
        <family val="2"/>
      </rPr>
      <t>because of</t>
    </r>
    <r>
      <rPr>
        <b/>
        <i/>
        <sz val="11"/>
        <color rgb="FF000000"/>
        <rFont val="Calibri"/>
        <family val="2"/>
      </rPr>
      <t xml:space="preserve"> the pandemic?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</si>
  <si>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42. How have you changed your participation in alternative work schedules (AWS) </t>
    </r>
    <r>
      <rPr>
        <b/>
        <i/>
        <u/>
        <sz val="11"/>
        <color rgb="FF000000"/>
        <rFont val="Calibri"/>
        <family val="2"/>
      </rPr>
      <t>because of</t>
    </r>
    <r>
      <rPr>
        <b/>
        <i/>
        <sz val="11"/>
        <color rgb="FF000000"/>
        <rFont val="Calibri"/>
        <family val="2"/>
      </rPr>
      <t xml:space="preserve"> the COVID-19 pandemic?  Examples of AWS include compressed work and flexible work schedule.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</si>
  <si>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u/>
        <sz val="11"/>
        <color rgb="FF000000"/>
        <rFont val="Calibri"/>
        <family val="2"/>
      </rPr>
      <t>I began</t>
    </r>
    <r>
      <rPr>
        <sz val="11"/>
        <color rgb="FF000000"/>
        <rFont val="Calibri"/>
        <family val="2"/>
      </rPr>
      <t xml:space="preserve"> an alternative work schedule</t>
    </r>
    <r>
      <rPr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</si>
  <si>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u/>
        <sz val="11"/>
        <color rgb="FF000000"/>
        <rFont val="Calibri"/>
        <family val="2"/>
      </rPr>
      <t>I ended</t>
    </r>
    <r>
      <rPr>
        <sz val="11"/>
        <color rgb="FF000000"/>
        <rFont val="Calibri"/>
        <family val="2"/>
      </rPr>
      <t xml:space="preserve"> my usual alternative work schedule</t>
    </r>
    <r>
      <rPr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</si>
  <si>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 change because of the pandemic</t>
  </si>
  <si>
    <t>Percentages are weighted to represent the Agency's population.</t>
  </si>
  <si>
    <t>Source: 2020 OPM Federal Employee Viewpoint Survey</t>
  </si>
  <si>
    <t>COVID-19 Pandemic: Telework</t>
  </si>
  <si>
    <r>
      <t xml:space="preserve">40. Please select the response that BEST describes </t>
    </r>
    <r>
      <rPr>
        <b/>
        <i/>
        <u/>
        <sz val="11"/>
        <color rgb="FF000000"/>
        <rFont val="Calibri"/>
        <family val="2"/>
      </rPr>
      <t>your teleworking schedule</t>
    </r>
    <r>
      <rPr>
        <b/>
        <i/>
        <sz val="11"/>
        <color rgb="FF000000"/>
        <rFont val="Calibri"/>
        <family val="2"/>
      </rPr>
      <t xml:space="preserve"> (1) BEFORE the COVID-19 pandemic, (2) DURING the PEAK of the pandemic, and (3) AS OF the date you responded to this survey.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</si>
  <si>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BEFORE the COVID-19 pandemic</t>
  </si>
  <si>
    <t xml:space="preserve">DURING the PEAK of the
pandemic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</si>
  <si>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 OF the date you responded
to this survey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</si>
  <si>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 telework every work day</t>
  </si>
  <si>
    <t>I telework 3 or 4 days per week</t>
  </si>
  <si>
    <t>I telework 1 or 2 days per week</t>
  </si>
  <si>
    <t>I telework, but only about 1 or 2 days per month</t>
  </si>
  <si>
    <t>I telework very infrequently, on an unscheduled or short-term basis</t>
  </si>
  <si>
    <r>
      <t xml:space="preserve">I </t>
    </r>
    <r>
      <rPr>
        <u/>
        <sz val="11"/>
        <color rgb="FF000000"/>
        <rFont val="Calibri"/>
        <family val="2"/>
      </rPr>
      <t>do not</t>
    </r>
    <r>
      <rPr>
        <sz val="11"/>
        <color rgb="FF000000"/>
        <rFont val="Calibri"/>
        <family val="2"/>
      </rPr>
      <t xml:space="preserve"> telework because I have to be physically present on the job (e.g., law enforcement officers, TSA agent, border patrol agent, security personnel)</t>
    </r>
    <r>
      <rPr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</si>
  <si>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  <family val="2"/>
      </rPr>
      <t>do not</t>
    </r>
    <r>
      <rPr>
        <sz val="11"/>
        <color rgb="FF000000"/>
        <rFont val="Calibri"/>
        <family val="2"/>
      </rPr>
      <t xml:space="preserve"> telework because of technical issues (e.g., connectivity, inadequate equipment) that prevent me from teleworking</t>
    </r>
    <r>
      <rPr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</si>
  <si>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  <family val="2"/>
      </rPr>
      <t>do not</t>
    </r>
    <r>
      <rPr>
        <sz val="11"/>
        <color rgb="FF000000"/>
        <rFont val="Calibri"/>
        <family val="2"/>
      </rPr>
      <t xml:space="preserve"> telework because I did not receive approval to do so, even though I have the kind of job where I can telework</t>
    </r>
    <r>
      <rPr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</si>
  <si>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  <family val="2"/>
      </rPr>
      <t>do not</t>
    </r>
    <r>
      <rPr>
        <sz val="11"/>
        <color rgb="FF000000"/>
        <rFont val="Calibri"/>
        <family val="2"/>
      </rPr>
      <t xml:space="preserve"> telework because I choose not to telework</t>
    </r>
    <r>
      <rPr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</si>
  <si>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Telework Trends</t>
  </si>
  <si>
    <r>
      <t xml:space="preserve">40. Please select the response that BEST describes </t>
    </r>
    <r>
      <rPr>
        <b/>
        <i/>
        <u/>
        <sz val="11"/>
        <color rgb="FF000000"/>
        <rFont val="Calibri"/>
        <family val="2"/>
      </rPr>
      <t>your teleworking schedule</t>
    </r>
    <r>
      <rPr>
        <b/>
        <i/>
        <sz val="11"/>
        <color rgb="FF000000"/>
        <rFont val="Calibri"/>
        <family val="2"/>
      </rPr>
      <t>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</si>
  <si>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2020
(BEFORE the COVID-19
pandemic)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</si>
  <si>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Trending for the Telework (Q40) question is based on the "BEFORE the COVID-19 pandemic" responses.</t>
  </si>
  <si>
    <t>The rows above do not include results for any year when there were fewer than 4 completed surveys.</t>
  </si>
  <si>
    <t>COVID-19 Pandemic: Employee Supports</t>
  </si>
  <si>
    <r>
      <t xml:space="preserve">43. How has your organization supported your </t>
    </r>
    <r>
      <rPr>
        <b/>
        <i/>
        <u/>
        <sz val="11"/>
        <color rgb="FF000000"/>
        <rFont val="Calibri"/>
        <family val="2"/>
      </rPr>
      <t>well-being</t>
    </r>
    <r>
      <rPr>
        <b/>
        <i/>
        <sz val="11"/>
        <color rgb="FF000000"/>
        <rFont val="Calibri"/>
        <family val="2"/>
      </rPr>
      <t xml:space="preserve"> needs during the COVID-19 pandemic?
</t>
    </r>
    <r>
      <rPr>
        <b/>
        <i/>
        <sz val="11"/>
        <color rgb="FF000000"/>
        <rFont val="Calibri"/>
        <family val="2"/>
      </rPr>
      <t xml:space="preserve">For each support listed, choose the best response from one of the 3 columns: (1) those supports you needed and have been </t>
    </r>
    <r>
      <rPr>
        <b/>
        <i/>
        <u/>
        <sz val="11"/>
        <color rgb="FF000000"/>
        <rFont val="Calibri"/>
        <family val="2"/>
      </rPr>
      <t>available</t>
    </r>
    <r>
      <rPr>
        <b/>
        <i/>
        <sz val="11"/>
        <color rgb="FF000000"/>
        <rFont val="Calibri"/>
        <family val="2"/>
      </rPr>
      <t xml:space="preserve"> to you, (2) those needed but </t>
    </r>
    <r>
      <rPr>
        <b/>
        <i/>
        <u/>
        <sz val="11"/>
        <color rgb="FF000000"/>
        <rFont val="Calibri"/>
        <family val="2"/>
      </rPr>
      <t>not available</t>
    </r>
    <r>
      <rPr>
        <b/>
        <i/>
        <sz val="11"/>
        <color rgb="FF000000"/>
        <rFont val="Calibri"/>
        <family val="2"/>
      </rPr>
      <t xml:space="preserve"> to you, and (3) those supports you have not currently needed.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</t>
    </r>
  </si>
  <si>
    <r>
      <t xml:space="preserve">Needed and </t>
    </r>
    <r>
      <rPr>
        <b/>
        <u/>
        <sz val="11"/>
        <color rgb="FF000000"/>
        <rFont val="Calibri"/>
        <family val="2"/>
      </rPr>
      <t>available</t>
    </r>
    <r>
      <rPr>
        <b/>
        <sz val="11"/>
        <color rgb="FF000000"/>
        <rFont val="Calibri"/>
        <family val="2"/>
      </rPr>
      <t xml:space="preserve"> to me</t>
    </r>
    <r>
      <rPr>
        <b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</si>
  <si>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Needed, but </t>
    </r>
    <r>
      <rPr>
        <b/>
        <u/>
        <sz val="11"/>
        <color rgb="FF000000"/>
        <rFont val="Calibri"/>
        <family val="2"/>
      </rPr>
      <t>not available</t>
    </r>
    <r>
      <rPr>
        <b/>
        <sz val="11"/>
        <color rgb="FF000000"/>
        <rFont val="Calibri"/>
        <family val="2"/>
      </rPr>
      <t xml:space="preserve"> 
</t>
    </r>
    <r>
      <rPr>
        <b/>
        <sz val="11"/>
        <color rgb="FF000000"/>
        <rFont val="Calibri"/>
        <family val="2"/>
      </rPr>
      <t>to me</t>
    </r>
    <r>
      <rPr>
        <b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</si>
  <si>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Not needed by me now</t>
  </si>
  <si>
    <t>43A. Expanded telework</t>
  </si>
  <si>
    <t>43B. Expanded work schedule flexibilities</t>
  </si>
  <si>
    <t>43C. Expanded leave policies</t>
  </si>
  <si>
    <t>43D. More information on available leave policies</t>
  </si>
  <si>
    <t>43E. Expanded mental health resources (e.g., assistance with stress of COVID-19)</t>
  </si>
  <si>
    <t>43F. Expanded physical health resources (e.g., temperature checks, COVID-19 illness testing) at my agency worksite</t>
  </si>
  <si>
    <t>43G. Timely communication about possible COVID-19 illness at my agency worksite</t>
  </si>
  <si>
    <t>43H. Protection of employees at higher risk for severe illness from COVID-19 exposure</t>
  </si>
  <si>
    <t>43I. Limited access to my agency worksite buildings/facilities (e.g., closures, limits on activities with external visitors/groups)</t>
  </si>
  <si>
    <t>43J. Social distancing (e.g., limits on group size, reduced access to common areas) in my agency worksite</t>
  </si>
  <si>
    <t>43K. Rearranged workspaces to maximize social distancing</t>
  </si>
  <si>
    <t>43L. Encouraged use of personal protective equipment (PPE) or other safety equipment in my agency worksite</t>
  </si>
  <si>
    <t>43M. Cleaning and sanitizing supplies available to reduce risk of illness in my agency worksite</t>
  </si>
  <si>
    <t>43N. Training for all employees on health and safety protocols</t>
  </si>
  <si>
    <t>44. During the COVID-19 pandemic my organization's senior leaders have demonstrated commitment to employee health and safety.</t>
  </si>
  <si>
    <t>Strongly Agree</t>
  </si>
  <si>
    <t>Agree</t>
  </si>
  <si>
    <t>Neither Agree nor Disagree</t>
  </si>
  <si>
    <t>Disagree</t>
  </si>
  <si>
    <t>Strongly Disagree</t>
  </si>
  <si>
    <t>No Basis to Judge</t>
  </si>
  <si>
    <t>45. During the COVID-19 pandemic my organization's senior leaders have supported policies and procedures to protect employee health and safety.</t>
  </si>
  <si>
    <t>46. During the COVID-19 pandemic my organization's senior leaders have provided effective communications about the pandemic.</t>
  </si>
  <si>
    <t>47. During the COVID-19 pandemic my supervisor has shown concern for my health and safety.</t>
  </si>
  <si>
    <t>48. During the COVID-19 pandemic my supervisor has supported my efforts to stay healthy and safe while working.</t>
  </si>
  <si>
    <t>49. During the COVID-19 pandemic my supervisor has created an environment where I can voice my concerns about staying healthy and safe.</t>
  </si>
  <si>
    <t>"No Basis to Judge" responses are not included in percentage calculations.</t>
  </si>
  <si>
    <t>COVID-19 Pandemic: Work Supports</t>
  </si>
  <si>
    <r>
      <t xml:space="preserve">50. How has your organization supported </t>
    </r>
    <r>
      <rPr>
        <b/>
        <i/>
        <u/>
        <sz val="11"/>
        <color rgb="FF000000"/>
        <rFont val="Calibri"/>
        <family val="2"/>
      </rPr>
      <t>your work</t>
    </r>
    <r>
      <rPr>
        <b/>
        <i/>
        <sz val="11"/>
        <color rgb="FF000000"/>
        <rFont val="Calibri"/>
        <family val="2"/>
      </rPr>
      <t xml:space="preserve"> during the COVID-19 pandemic?
</t>
    </r>
    <r>
      <rPr>
        <b/>
        <i/>
        <sz val="11"/>
        <color rgb="FF000000"/>
        <rFont val="Calibri"/>
        <family val="2"/>
      </rPr>
      <t xml:space="preserve">For each support listed choose the best response from one of the 3 columns: (1) those supports you needed and have been </t>
    </r>
    <r>
      <rPr>
        <b/>
        <i/>
        <u/>
        <sz val="11"/>
        <color rgb="FF000000"/>
        <rFont val="Calibri"/>
        <family val="2"/>
      </rPr>
      <t>available</t>
    </r>
    <r>
      <rPr>
        <b/>
        <i/>
        <sz val="11"/>
        <color rgb="FF000000"/>
        <rFont val="Calibri"/>
        <family val="2"/>
      </rPr>
      <t xml:space="preserve"> to you, (2) those you needed but </t>
    </r>
    <r>
      <rPr>
        <b/>
        <i/>
        <u/>
        <sz val="11"/>
        <color rgb="FF000000"/>
        <rFont val="Calibri"/>
        <family val="2"/>
      </rPr>
      <t>not available</t>
    </r>
    <r>
      <rPr>
        <b/>
        <i/>
        <sz val="11"/>
        <color rgb="FF000000"/>
        <rFont val="Calibri"/>
        <family val="2"/>
      </rPr>
      <t xml:space="preserve"> to you, and (3) those supports you have not currently needed.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</t>
    </r>
  </si>
  <si>
    <t>50A. Consistent communication (e.g., organizational status, what to expect)</t>
  </si>
  <si>
    <t>50B. Training for new/changed work or work processes because of the pandemic</t>
  </si>
  <si>
    <t>50C. Reallocation of resources (e.g., staffing, budget, materials) to support changes in work because of the pandemic</t>
  </si>
  <si>
    <t>50D. Help with commuting issues (e.g., alternatives to public transportation)</t>
  </si>
  <si>
    <t>50E. Options for work/business travel</t>
  </si>
  <si>
    <t>50F. Information on remote work policies, procedures, and expectations</t>
  </si>
  <si>
    <t>50G. Training on how to work remotely</t>
  </si>
  <si>
    <t>50H. Equipment and technology for working remotely (e.g., laptops, cell phone, Information Technology infrastructure)</t>
  </si>
  <si>
    <t>50I. Expanded collaboration tools (e.g., video conferencing, teleconferencing)</t>
  </si>
  <si>
    <t>50J. Expanded training for using remote work tools and applications</t>
  </si>
  <si>
    <t>50K. Expanded Information Technology (IT) support</t>
  </si>
  <si>
    <t>50L. Information about data security policies and procedures</t>
  </si>
  <si>
    <t>51. Does the type of work you do require you to be physically present at a worksite (e.g., border patrol agent, TSA agent, meat inspector)?</t>
  </si>
  <si>
    <t>Yes</t>
  </si>
  <si>
    <t>No</t>
  </si>
  <si>
    <t>COVID-19 Pandemic: Work Effects</t>
  </si>
  <si>
    <t>52. How disruptive has the COVID-19 pandemic been to your ability to do your work?</t>
  </si>
  <si>
    <t>Extremely</t>
  </si>
  <si>
    <t>Very</t>
  </si>
  <si>
    <t>Somewhat</t>
  </si>
  <si>
    <t>Slightly</t>
  </si>
  <si>
    <t>Not at All</t>
  </si>
  <si>
    <t>53. How have your work demands changed because of the COVID-19 pandemic?</t>
  </si>
  <si>
    <t>Greatly Increased</t>
  </si>
  <si>
    <t>Somewhat Increased</t>
  </si>
  <si>
    <t>About the Same</t>
  </si>
  <si>
    <t>Somewhat Decreased</t>
  </si>
  <si>
    <t>Greatly Decreased</t>
  </si>
  <si>
    <t>56. In the phased return of employees to the agency worksite (i.e., opening up government), my organization has made employee safety a top priority.</t>
  </si>
  <si>
    <t>57. Based on my organization's handling of the COVID-19 pandemic, I believe my organization will respond effectively to future emergencies.</t>
  </si>
  <si>
    <r>
      <t xml:space="preserve">Please answer the question below thinking of your experiences </t>
    </r>
    <r>
      <rPr>
        <b/>
        <i/>
        <u/>
        <sz val="11"/>
        <color rgb="FF000000"/>
        <rFont val="Calibri"/>
        <family val="2"/>
      </rPr>
      <t>prior to</t>
    </r>
    <r>
      <rPr>
        <b/>
        <i/>
        <sz val="11"/>
        <color rgb="FF000000"/>
        <rFont val="Calibri"/>
        <family val="2"/>
      </rPr>
      <t xml:space="preserve"> the COVID-19 pandemic (for much of the Federal government, pandemic responses began in March 2020).</t>
    </r>
    <r>
      <rPr>
        <b/>
        <i/>
        <sz val="11"/>
        <color rgb="FF000000"/>
        <rFont val="Calibri"/>
        <family val="2"/>
      </rPr>
      <t xml:space="preserve">                            </t>
    </r>
  </si>
  <si>
    <r>
      <t xml:space="preserve">54A. </t>
    </r>
    <r>
      <rPr>
        <b/>
        <i/>
        <u/>
        <sz val="11"/>
        <color rgb="FF000000"/>
        <rFont val="Calibri"/>
        <family val="2"/>
      </rPr>
      <t>Prior to</t>
    </r>
    <r>
      <rPr>
        <b/>
        <i/>
        <sz val="11"/>
        <color rgb="FF000000"/>
        <rFont val="Calibri"/>
        <family val="2"/>
      </rPr>
      <t xml:space="preserve"> the COVID-19 pandemic, my work unit met the needs of our customers.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</si>
  <si>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Always</t>
  </si>
  <si>
    <t>Most of the Time</t>
  </si>
  <si>
    <t>Sometimes</t>
  </si>
  <si>
    <t>Rarely</t>
  </si>
  <si>
    <t>Never</t>
  </si>
  <si>
    <r>
      <t xml:space="preserve">54B. </t>
    </r>
    <r>
      <rPr>
        <b/>
        <i/>
        <u/>
        <sz val="11"/>
        <color rgb="FF000000"/>
        <rFont val="Calibri"/>
        <family val="2"/>
      </rPr>
      <t>Prior to</t>
    </r>
    <r>
      <rPr>
        <b/>
        <i/>
        <sz val="11"/>
        <color rgb="FF000000"/>
        <rFont val="Calibri"/>
        <family val="2"/>
      </rPr>
      <t xml:space="preserve"> the COVID-19 pandemic, my work unit contributed positively to my agency's performance.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</si>
  <si>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54C. </t>
    </r>
    <r>
      <rPr>
        <b/>
        <i/>
        <u/>
        <sz val="11"/>
        <color rgb="FF000000"/>
        <rFont val="Calibri"/>
        <family val="2"/>
      </rPr>
      <t>Prior to</t>
    </r>
    <r>
      <rPr>
        <b/>
        <i/>
        <sz val="11"/>
        <color rgb="FF000000"/>
        <rFont val="Calibri"/>
        <family val="2"/>
      </rPr>
      <t xml:space="preserve"> the COVID-19 pandemic, my work unit produced high-quality work.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</si>
  <si>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54D. </t>
    </r>
    <r>
      <rPr>
        <b/>
        <i/>
        <u/>
        <sz val="11"/>
        <color rgb="FF000000"/>
        <rFont val="Calibri"/>
        <family val="2"/>
      </rPr>
      <t>Prior to</t>
    </r>
    <r>
      <rPr>
        <b/>
        <i/>
        <sz val="11"/>
        <color rgb="FF000000"/>
        <rFont val="Calibri"/>
        <family val="2"/>
      </rPr>
      <t xml:space="preserve"> the COVID-19 pandemic, my work unit adapted to changing priorities.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</si>
  <si>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54E. </t>
    </r>
    <r>
      <rPr>
        <b/>
        <i/>
        <u/>
        <sz val="11"/>
        <color rgb="FF000000"/>
        <rFont val="Calibri"/>
        <family val="2"/>
      </rPr>
      <t>Prior to</t>
    </r>
    <r>
      <rPr>
        <b/>
        <i/>
        <sz val="11"/>
        <color rgb="FF000000"/>
        <rFont val="Calibri"/>
        <family val="2"/>
      </rPr>
      <t xml:space="preserve"> the COVID-19 pandemic, my work unit successfully collaborated.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</si>
  <si>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54F. </t>
    </r>
    <r>
      <rPr>
        <b/>
        <i/>
        <u/>
        <sz val="11"/>
        <color rgb="FF000000"/>
        <rFont val="Calibri"/>
        <family val="2"/>
      </rPr>
      <t>Prior to</t>
    </r>
    <r>
      <rPr>
        <b/>
        <i/>
        <sz val="11"/>
        <color rgb="FF000000"/>
        <rFont val="Calibri"/>
        <family val="2"/>
      </rPr>
      <t xml:space="preserve"> the COVID-19 pandemic, my work unit achieved our goals.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</si>
  <si>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Please answer the question below thinking of your experiences </t>
    </r>
    <r>
      <rPr>
        <b/>
        <i/>
        <u/>
        <sz val="11"/>
        <color rgb="FF000000"/>
        <rFont val="Calibri"/>
        <family val="2"/>
      </rPr>
      <t>during</t>
    </r>
    <r>
      <rPr>
        <b/>
        <i/>
        <sz val="11"/>
        <color rgb="FF000000"/>
        <rFont val="Calibri"/>
        <family val="2"/>
      </rPr>
      <t xml:space="preserve"> the COVID-19 pandemic (for much of the Federal government, pandemic responses began in March 2020).</t>
    </r>
    <r>
      <rPr>
        <b/>
        <i/>
        <sz val="11"/>
        <color rgb="FF000000"/>
        <rFont val="Calibri"/>
        <family val="2"/>
      </rPr>
      <t xml:space="preserve">                              </t>
    </r>
  </si>
  <si>
    <r>
      <t xml:space="preserve">55A. </t>
    </r>
    <r>
      <rPr>
        <b/>
        <i/>
        <u/>
        <sz val="11"/>
        <color rgb="FF000000"/>
        <rFont val="Calibri"/>
        <family val="2"/>
      </rPr>
      <t>During</t>
    </r>
    <r>
      <rPr>
        <b/>
        <i/>
        <sz val="11"/>
        <color rgb="FF000000"/>
        <rFont val="Calibri"/>
        <family val="2"/>
      </rPr>
      <t xml:space="preserve"> the COVID-19 pandemic, my work unit has met the needs of our customers.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</si>
  <si>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55B. </t>
    </r>
    <r>
      <rPr>
        <b/>
        <i/>
        <u/>
        <sz val="11"/>
        <color rgb="FF000000"/>
        <rFont val="Calibri"/>
        <family val="2"/>
      </rPr>
      <t>During</t>
    </r>
    <r>
      <rPr>
        <b/>
        <i/>
        <sz val="11"/>
        <color rgb="FF000000"/>
        <rFont val="Calibri"/>
        <family val="2"/>
      </rPr>
      <t xml:space="preserve"> the COVID-19 pandemic, my work unit has contributed positively to my agency's performance.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</si>
  <si>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55C. </t>
    </r>
    <r>
      <rPr>
        <b/>
        <i/>
        <u/>
        <sz val="11"/>
        <color rgb="FF000000"/>
        <rFont val="Calibri"/>
        <family val="2"/>
      </rPr>
      <t>During</t>
    </r>
    <r>
      <rPr>
        <b/>
        <i/>
        <sz val="11"/>
        <color rgb="FF000000"/>
        <rFont val="Calibri"/>
        <family val="2"/>
      </rPr>
      <t xml:space="preserve"> the COVID-19 pandemic, my work unit has produced high-quality work.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</si>
  <si>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55D. </t>
    </r>
    <r>
      <rPr>
        <b/>
        <i/>
        <u/>
        <sz val="11"/>
        <color rgb="FF000000"/>
        <rFont val="Calibri"/>
        <family val="2"/>
      </rPr>
      <t>During</t>
    </r>
    <r>
      <rPr>
        <b/>
        <i/>
        <sz val="11"/>
        <color rgb="FF000000"/>
        <rFont val="Calibri"/>
        <family val="2"/>
      </rPr>
      <t xml:space="preserve"> the COVID-19 pandemic, my work unit has adapted to changing priorities.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</si>
  <si>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55E. </t>
    </r>
    <r>
      <rPr>
        <b/>
        <i/>
        <u/>
        <sz val="11"/>
        <color rgb="FF000000"/>
        <rFont val="Calibri"/>
        <family val="2"/>
      </rPr>
      <t>During</t>
    </r>
    <r>
      <rPr>
        <b/>
        <i/>
        <sz val="11"/>
        <color rgb="FF000000"/>
        <rFont val="Calibri"/>
        <family val="2"/>
      </rPr>
      <t xml:space="preserve"> the COVID-19 pandemic, my work unit has successfully collaborated.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</si>
  <si>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55F. </t>
    </r>
    <r>
      <rPr>
        <b/>
        <i/>
        <u/>
        <sz val="11"/>
        <color rgb="FF000000"/>
        <rFont val="Calibri"/>
        <family val="2"/>
      </rPr>
      <t>During</t>
    </r>
    <r>
      <rPr>
        <b/>
        <i/>
        <sz val="11"/>
        <color rgb="FF000000"/>
        <rFont val="Calibri"/>
        <family val="2"/>
      </rPr>
      <t xml:space="preserve"> the COVID-19 pandemic, my work unit has achieved our goals.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</si>
  <si>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When responding to questions 58 through 64 about Work-Life programs, respondents were asked to share their work experiences since the last OPM FEVS administration (June 2019).</t>
  </si>
  <si>
    <t>58. How satisfied are you with the Telework program in your agency?</t>
  </si>
  <si>
    <t>Satisfaction
%</t>
  </si>
  <si>
    <t>All Response
Options %</t>
  </si>
  <si>
    <t>Very Satisfied</t>
  </si>
  <si>
    <t>Satisfied</t>
  </si>
  <si>
    <t>Neither Satisfied nor Dissatisfied</t>
  </si>
  <si>
    <t>Dissatisfied</t>
  </si>
  <si>
    <t>Very Dissatisfied</t>
  </si>
  <si>
    <t>I choose not to participate in this program</t>
  </si>
  <si>
    <t>This program is not available to me</t>
  </si>
  <si>
    <t>I am unaware of this program</t>
  </si>
  <si>
    <t>59. Which of the following Work-Life programs have you participated in or used at your agency within the last 12 months? (Mark all that apply)</t>
  </si>
  <si>
    <t>Alternative Work Schedules (for example, compressed work schedule, flexible work schedule)</t>
  </si>
  <si>
    <t>Health and Wellness Programs (for example, onsite exercise, flu vaccination, medical screening, CPR training, Health and wellness fair)</t>
  </si>
  <si>
    <t>Employee Assistance Program - EAP (for example, short-term counseling, referral services, legal services, education services)</t>
  </si>
  <si>
    <t>Child Care Programs (for example, child care center, parenting classes and support groups, back-up care, subsidy, flexible spending account)</t>
  </si>
  <si>
    <t>Elder Care Programs (for example, elder/adult care, support groups, resources)</t>
  </si>
  <si>
    <t>None listed above</t>
  </si>
  <si>
    <t>Note: This item was not in the 2018 OPM FEVS.</t>
  </si>
  <si>
    <t>60. How satisfied are you with the following Work-Life programs in your agency? Alternative Work Schedules (for example, compressed work schedule, flexible work schedule)</t>
  </si>
  <si>
    <t>I choose not to participate in these programs</t>
  </si>
  <si>
    <t>These programs are not available to me</t>
  </si>
  <si>
    <t>I am unaware of these programs</t>
  </si>
  <si>
    <t>61. How satisfied are you with the following Work-Life programs in your agency? Health and Wellness Programs (for example, onsite exercise, flu vaccination, medical screening, CPR training, health and wellness fair)</t>
  </si>
  <si>
    <t>62. How satisfied are you with the following Work-Life programs in your agency? Employee Assistance Program - EAP (for example, short-term counseling, referral services, legal services, education services)</t>
  </si>
  <si>
    <t>63. How satisfied are you with the following Work-Life programs in your agency? Child Care Programs (for example, child care center, parenting classes and support groups, back-up care, subsidy, flexible spending account)</t>
  </si>
  <si>
    <t>64. How satisfied are you with the following Work-Life programs in your agency? Elder Care Programs (for example, elder/adult care, support groups, resources)</t>
  </si>
  <si>
    <t>Work-Life</t>
  </si>
  <si>
    <r>
      <t xml:space="preserve">65. Which of the following paid and unpaid </t>
    </r>
    <r>
      <rPr>
        <b/>
        <i/>
        <u/>
        <sz val="11"/>
        <color rgb="FF000000"/>
        <rFont val="Calibri"/>
        <family val="2"/>
      </rPr>
      <t>child care</t>
    </r>
    <r>
      <rPr>
        <b/>
        <i/>
        <sz val="11"/>
        <color rgb="FF000000"/>
        <rFont val="Calibri"/>
        <family val="2"/>
      </rPr>
      <t xml:space="preserve"> arrangements have you used to perform your work responsibilities during the COVID-19 pandemic? (Mark all that apply)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</si>
  <si>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 do not have any child care responsibilities</t>
  </si>
  <si>
    <t>No arrangements needed to manage child care responsibilities (e.g., older children)</t>
  </si>
  <si>
    <t>Child care in my own home (e.g., other parent, relative, nanny, au pair)</t>
  </si>
  <si>
    <t>Alternative work arrangement (e.g., telework, flexible work schedule)</t>
  </si>
  <si>
    <t>Child care center</t>
  </si>
  <si>
    <t>Paid leave</t>
  </si>
  <si>
    <t>Unpaid leave</t>
  </si>
  <si>
    <t>Child care in someone else’s home (e.g., relative or neighbor, professional child care provider)</t>
  </si>
  <si>
    <t>Respite care (temporary care of a sick or disabled child, providing relief for their usual caregiver)</t>
  </si>
  <si>
    <t>Agency emergency back-up care program</t>
  </si>
  <si>
    <t>Resource and referral services for dependent child care</t>
  </si>
  <si>
    <t>Other services/arrangements</t>
  </si>
  <si>
    <t>Note: "I do not have any child care responsibilities" and "No arrangements needed to manage child care responsibilities (e.g., older children)" response options are mutually exclusive; respondents could not select either of these options and any other response option.</t>
  </si>
  <si>
    <r>
      <t xml:space="preserve">66. Which of the following paid and unpaid </t>
    </r>
    <r>
      <rPr>
        <b/>
        <i/>
        <u/>
        <sz val="11"/>
        <color rgb="FF000000"/>
        <rFont val="Calibri"/>
        <family val="2"/>
      </rPr>
      <t>elder/adult care</t>
    </r>
    <r>
      <rPr>
        <b/>
        <i/>
        <sz val="11"/>
        <color rgb="FF000000"/>
        <rFont val="Calibri"/>
        <family val="2"/>
      </rPr>
      <t xml:space="preserve"> arrangements have you used to perform your work responsibilities during the COVID-19 pandemic? (Mark all that apply)</t>
    </r>
    <r>
      <rPr>
        <b/>
        <i/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</si>
  <si>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 do not have any elder/adult care responsibilities</t>
  </si>
  <si>
    <t>No arrangements needed to manage elder/adult care responsibilities (e.g., elder can manage tasks of everyday living)</t>
  </si>
  <si>
    <t>Elder/adult day care center</t>
  </si>
  <si>
    <t>Long-term care insurance</t>
  </si>
  <si>
    <t>Respite care (temporary care of a sick or disabled adult/elder, providing relief for their usual caregiver)</t>
  </si>
  <si>
    <t>Note: "I do not have any elder/adult care responsibilities" and "No arrangements needed to manage elder/adult care responsibilities (e.g., elder can manage tasks of everyday living)" response options are mutually exclusive; respondents could not select either of these options and any other response option.</t>
  </si>
  <si>
    <t>67. During the COVID-19 pandemic, how disruptive have school closures/changes been to your ability to do your work?</t>
  </si>
  <si>
    <t>I do not have responsibility for school-aged children</t>
  </si>
  <si>
    <t>Does Not Apply</t>
  </si>
  <si>
    <t>68. During the COVID-19 pandemic, how disruptive have changes to your children's day care been to your ability to do your work?</t>
  </si>
  <si>
    <t>I do not have responsibility for children who need day care</t>
  </si>
  <si>
    <t>"I do not have responsibility for school-aged children", "I do not have responsibility for children who need day care", and "Does Not Apply" responses are not included in percentage calculations.</t>
  </si>
  <si>
    <t>My Employment Demographics</t>
  </si>
  <si>
    <t>Where do you work?</t>
  </si>
  <si>
    <t>Headquarters</t>
  </si>
  <si>
    <t>Field</t>
  </si>
  <si>
    <t>Full-time telework (e.g., home office, telecenter)</t>
  </si>
  <si>
    <t>What is your supervisory status?</t>
  </si>
  <si>
    <t>What is your pay category/grade?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</si>
  <si>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</si>
  <si>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</si>
  <si>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</si>
  <si>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</si>
  <si>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</si>
  <si>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you:</t>
  </si>
  <si>
    <t>The spouse of a current active duty service member of the U.S. Armed Forces</t>
  </si>
  <si>
    <t>The spouse of a service member who retired or separated from active duty in the U.S. Armed Forces with a disability rating of 100 percent</t>
  </si>
  <si>
    <t>The widow(er) of a service member killed while on active duty in the U.S. Armed Forces</t>
  </si>
  <si>
    <t>None of the categories listed</t>
  </si>
  <si>
    <t>If the response to the previous question on if you are a military spouse was "None of the categories listed," this item was skipped.</t>
  </si>
  <si>
    <t>Have you been hired under the Military Spouse Non-Competitive Hiring Authority?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</si>
  <si>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</si>
  <si>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</si>
  <si>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</si>
  <si>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</si>
  <si>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</si>
  <si>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</si>
  <si>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</si>
  <si>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</si>
  <si>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</si>
  <si>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r>
      <t xml:space="preserve">Please select the response that best describes your </t>
    </r>
    <r>
      <rPr>
        <b/>
        <i/>
        <u/>
        <sz val="11"/>
        <color rgb="FF000000"/>
        <rFont val="Calibri"/>
        <family val="2"/>
      </rPr>
      <t>intention to leave your organization</t>
    </r>
    <r>
      <rPr>
        <b/>
        <i/>
        <sz val="11"/>
        <color rgb="FF000000"/>
        <rFont val="Calibri"/>
        <family val="2"/>
      </rPr>
      <t> (1) before the</t>
    </r>
    <r>
      <rPr>
        <b/>
        <i/>
        <sz val="11"/>
        <color rgb="FF000000"/>
        <rFont val="Calibri"/>
        <family val="2"/>
      </rPr>
      <t xml:space="preserve"> </t>
    </r>
    <r>
      <rPr>
        <b/>
        <i/>
        <sz val="11"/>
        <color rgb="FF000000"/>
        <rFont val="Calibri"/>
        <family val="2"/>
      </rPr>
      <t>COVID-19 pandemic and (2) today (the date you responded to this survey).</t>
    </r>
  </si>
  <si>
    <t>Are you considering leaving your organization within the next year, and if so, why?</t>
  </si>
  <si>
    <t>Before the
COVID-19
Pandemic
%</t>
  </si>
  <si>
    <t>Today
%</t>
  </si>
  <si>
    <t>Yes, to retire</t>
  </si>
  <si>
    <t>Yes, to take another job within the Federal Government</t>
  </si>
  <si>
    <t>Yes, to take another job outside the Federal Government</t>
  </si>
  <si>
    <t>Yes, other</t>
  </si>
  <si>
    <t>If the response to your considering leaving your organization did not differ between "Before the COVID-19 Pandemic" and "Today," this item was skipped.</t>
  </si>
  <si>
    <r>
      <t xml:space="preserve">Has your intention to leave your organization within the next year changed </t>
    </r>
    <r>
      <rPr>
        <b/>
        <i/>
        <u/>
        <sz val="11"/>
        <color rgb="FF000000"/>
        <rFont val="Calibri"/>
        <family val="2"/>
      </rPr>
      <t>because of</t>
    </r>
    <r>
      <rPr>
        <b/>
        <i/>
        <sz val="11"/>
        <color rgb="FF000000"/>
        <rFont val="Calibri"/>
        <family val="2"/>
      </rPr>
      <t xml:space="preserve"> the COVID-19 pandemic?</t>
    </r>
    <r>
      <rPr>
        <b/>
        <i/>
        <sz val="11"/>
        <color rgb="FF000000"/>
        <rFont val="Calibri"/>
        <family val="2"/>
      </rPr>
      <t xml:space="preserve">       </t>
    </r>
  </si>
  <si>
    <r>
      <t xml:space="preserve">Please select the response that best describes your </t>
    </r>
    <r>
      <rPr>
        <b/>
        <i/>
        <u/>
        <sz val="11"/>
        <color rgb="FF000000"/>
        <rFont val="Calibri"/>
        <family val="2"/>
      </rPr>
      <t>retirement plans</t>
    </r>
    <r>
      <rPr>
        <b/>
        <i/>
        <sz val="11"/>
        <color rgb="FF000000"/>
        <rFont val="Calibri"/>
        <family val="2"/>
      </rPr>
      <t xml:space="preserve"> (1) before the COVID-19 pandemic</t>
    </r>
    <r>
      <rPr>
        <b/>
        <i/>
        <sz val="11"/>
        <color rgb="FF000000"/>
        <rFont val="Calibri"/>
        <family val="2"/>
      </rPr>
      <t xml:space="preserve"> </t>
    </r>
    <r>
      <rPr>
        <b/>
        <i/>
        <sz val="11"/>
        <color rgb="FF000000"/>
        <rFont val="Calibri"/>
        <family val="2"/>
      </rPr>
      <t>and (2) today (the date you responded to this survey).</t>
    </r>
  </si>
  <si>
    <t>I am planning to retire:</t>
  </si>
  <si>
    <t>1 year</t>
  </si>
  <si>
    <t>2 years</t>
  </si>
  <si>
    <t>3 years</t>
  </si>
  <si>
    <t>4 years</t>
  </si>
  <si>
    <t>5 years</t>
  </si>
  <si>
    <t>More than 5 years</t>
  </si>
  <si>
    <t>If the response to your retirement plans did not differ between "Before the COVID-19 Pandemic" and "Today," this item was skipped.</t>
  </si>
  <si>
    <r>
      <t xml:space="preserve">Has your retirement plan changed </t>
    </r>
    <r>
      <rPr>
        <b/>
        <i/>
        <u/>
        <sz val="11"/>
        <color rgb="FF000000"/>
        <rFont val="Calibri"/>
        <family val="2"/>
      </rPr>
      <t>because of</t>
    </r>
    <r>
      <rPr>
        <b/>
        <i/>
        <sz val="11"/>
        <color rgb="FF000000"/>
        <rFont val="Calibri"/>
        <family val="2"/>
      </rPr>
      <t xml:space="preserve"> the COVID-19 pandemic?</t>
    </r>
    <r>
      <rPr>
        <b/>
        <i/>
        <sz val="11"/>
        <color rgb="FF000000"/>
        <rFont val="Calibri"/>
        <family val="2"/>
      </rPr>
      <t xml:space="preserve">                                                 </t>
    </r>
  </si>
  <si>
    <t>My Personal Demographics</t>
  </si>
  <si>
    <t>Are you of Hispanic, Latino, or Spanish origin?</t>
  </si>
  <si>
    <t>Please select the racial category or categories with which you most closely identify.</t>
  </si>
  <si>
    <t>What is your age group?</t>
  </si>
  <si>
    <t>29 years and under</t>
  </si>
  <si>
    <t>30-39 years old</t>
  </si>
  <si>
    <t>40-49 years old</t>
  </si>
  <si>
    <t>50-59 years old</t>
  </si>
  <si>
    <t>60 years or older</t>
  </si>
  <si>
    <t>What is the highest degree or level of education you have completed?</t>
  </si>
  <si>
    <t>Less than High School/ High School Diploma/ GED</t>
  </si>
  <si>
    <t>Certification/ Some College/ Associate's Degree</t>
  </si>
  <si>
    <t>Advanced Degrees (Post Bachelor's Degree)</t>
  </si>
  <si>
    <t>Note: All results are suppressed when any single demographic category has fewer than 4 responses.</t>
  </si>
  <si>
    <t>Are you an individual with a disability?</t>
  </si>
  <si>
    <t>Male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</si>
  <si>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</si>
  <si>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</si>
  <si>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</si>
  <si>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</si>
  <si>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</si>
  <si>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</si>
  <si>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t>Note: Results are suppressed for each demographic category with fewer than 4 responses.</t>
  </si>
  <si>
    <r>
      <rPr>
        <sz val="10"/>
        <color rgb="FF000000"/>
        <rFont val="Calibri"/>
        <family val="2"/>
      </rPr>
      <t>Percentages for demographic questions are unweighted.</t>
    </r>
  </si>
  <si>
    <r>
      <rPr>
        <sz val="10"/>
        <color rgb="FF000000"/>
        <rFont val="Calibri"/>
        <family val="2"/>
      </rPr>
      <t>No suppression was applied to My Employment Demographics.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</si>
</sst>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+####;\-####;"/>
    <numFmt numFmtId="167" formatCode="##0.00%"/>
    <numFmt numFmtId="168" formatCode="########0"/>
    <numFmt numFmtId="169" formatCode="##0.0%"/>
    <numFmt numFmtId="170" formatCode="###,##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rgb="FF225EA8"/>
      <name val="Franklin Gothic Demi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b/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rgb="FF202D7E"/>
      <name val="Arial"/>
      <family val="2"/>
    </font>
    <font>
      <sz val="8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9.5"/>
      <color rgb="FF000000"/>
      <name val="Arial"/>
      <family val="2"/>
    </font>
    <font>
      <sz val="11"/>
      <color theme="1" tint="0.34998626667073579"/>
      <name val="Calibri"/>
      <family val="2"/>
    </font>
    <font>
      <sz val="9.5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9.5"/>
      <color rgb="FF112277"/>
      <name val="Arial"/>
      <family val="2"/>
    </font>
    <font>
      <sz val="10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4"/>
      <color rgb="FF2C578F"/>
      <name val="Calibri"/>
      <family val="2"/>
    </font>
    <font>
      <b/>
      <i/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i/>
      <sz val="9.5"/>
      <color rgb="FF000000"/>
      <name val="Calibri"/>
      <family val="2"/>
    </font>
    <font>
      <b/>
      <u/>
      <sz val="14"/>
      <color rgb="FF37579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2C578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DE8"/>
        <bgColor indexed="64"/>
      </patternFill>
    </fill>
    <fill>
      <patternFill patternType="solid">
        <fgColor rgb="FFEFEFF1"/>
        <bgColor indexed="64"/>
      </patternFill>
    </fill>
    <fill>
      <patternFill patternType="solid">
        <fgColor rgb="FFFAFAFC"/>
        <bgColor indexed="64"/>
      </patternFill>
    </fill>
  </fills>
  <borders count="40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4DDE8"/>
      </left>
      <right style="thin">
        <color rgb="FFD4DDE8"/>
      </right>
      <top style="thin">
        <color rgb="FFD4DDE8"/>
      </top>
      <bottom style="thin">
        <color rgb="FFD4DDE8"/>
      </bottom>
      <diagonal/>
    </border>
    <border>
      <left style="thin">
        <color rgb="FF000000"/>
      </left>
      <right style="thin">
        <color rgb="FFD4DDE8"/>
      </right>
      <top style="thin">
        <color rgb="FFD4DDE8"/>
      </top>
      <bottom style="thin">
        <color rgb="FFD4DDE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000000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FAFAFC"/>
      </right>
      <top style="thin">
        <color rgb="FFFFFFFF"/>
      </top>
      <bottom style="thin">
        <color rgb="FFFAFAFC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4" fillId="0" borderId="0"/>
    <xf numFmtId="0" fontId="44" fillId="0" borderId="0"/>
    <xf numFmtId="0" fontId="46" fillId="0" borderId="0"/>
  </cellStyleXfs>
  <cellXfs count="220">
    <xf numFmtId="0" fontId="0" fillId="0" borderId="0" xfId="0"/>
    <xf numFmtId="0" fontId="3" fillId="3" borderId="0" xfId="3" applyFont="1" applyFill="1"/>
    <xf numFmtId="0" fontId="4" fillId="3" borderId="0" xfId="3" applyFont="1" applyFill="1" applyBorder="1"/>
    <xf numFmtId="0" fontId="5" fillId="3" borderId="0" xfId="3" applyFont="1" applyFill="1"/>
    <xf numFmtId="0" fontId="6" fillId="3" borderId="0" xfId="3" applyFont="1" applyFill="1"/>
    <xf numFmtId="0" fontId="4" fillId="3" borderId="0" xfId="3" applyFont="1" applyFill="1"/>
    <xf numFmtId="0" fontId="3" fillId="2" borderId="1" xfId="3" applyFont="1" applyFill="1" applyBorder="1"/>
    <xf numFmtId="0" fontId="3" fillId="2" borderId="2" xfId="3" applyFont="1" applyFill="1" applyBorder="1"/>
    <xf numFmtId="0" fontId="3" fillId="2" borderId="3" xfId="3" applyFont="1" applyFill="1" applyBorder="1"/>
    <xf numFmtId="0" fontId="3" fillId="2" borderId="4" xfId="3" applyFont="1" applyFill="1" applyBorder="1"/>
    <xf numFmtId="0" fontId="8" fillId="2" borderId="0" xfId="3" applyFont="1" applyFill="1" applyBorder="1" applyAlignment="1">
      <alignment vertical="center"/>
    </xf>
    <xf numFmtId="0" fontId="3" fillId="2" borderId="0" xfId="3" applyFont="1" applyFill="1" applyBorder="1"/>
    <xf numFmtId="0" fontId="9" fillId="2" borderId="0" xfId="3" applyFont="1" applyFill="1" applyBorder="1" applyAlignment="1">
      <alignment horizontal="right"/>
    </xf>
    <xf numFmtId="0" fontId="3" fillId="2" borderId="5" xfId="3" applyFont="1" applyFill="1" applyBorder="1"/>
    <xf numFmtId="0" fontId="10" fillId="3" borderId="0" xfId="0" applyFont="1" applyFill="1" applyBorder="1"/>
    <xf numFmtId="164" fontId="4" fillId="3" borderId="0" xfId="1" applyNumberFormat="1" applyFont="1" applyFill="1" applyBorder="1"/>
    <xf numFmtId="165" fontId="4" fillId="3" borderId="0" xfId="2" applyNumberFormat="1" applyFont="1" applyFill="1" applyBorder="1"/>
    <xf numFmtId="9" fontId="4" fillId="3" borderId="0" xfId="2" applyFont="1" applyFill="1" applyBorder="1"/>
    <xf numFmtId="0" fontId="3" fillId="2" borderId="0" xfId="3" applyFont="1" applyFill="1" applyBorder="1" applyAlignment="1">
      <alignment horizontal="left" vertical="top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horizontal="right" vertical="center"/>
    </xf>
    <xf numFmtId="3" fontId="12" fillId="2" borderId="0" xfId="3" applyNumberFormat="1" applyFont="1" applyFill="1" applyBorder="1"/>
    <xf numFmtId="3" fontId="13" fillId="2" borderId="0" xfId="3" applyNumberFormat="1" applyFont="1" applyFill="1" applyBorder="1" applyAlignment="1">
      <alignment horizontal="right"/>
    </xf>
    <xf numFmtId="3" fontId="12" fillId="2" borderId="0" xfId="3" applyNumberFormat="1" applyFont="1" applyFill="1" applyBorder="1" applyAlignment="1">
      <alignment horizontal="right"/>
    </xf>
    <xf numFmtId="1" fontId="13" fillId="2" borderId="0" xfId="3" applyNumberFormat="1" applyFont="1" applyFill="1" applyBorder="1" applyAlignment="1">
      <alignment horizontal="right"/>
    </xf>
    <xf numFmtId="0" fontId="5" fillId="3" borderId="0" xfId="3" applyFont="1" applyFill="1" applyBorder="1"/>
    <xf numFmtId="2" fontId="15" fillId="3" borderId="0" xfId="0" applyNumberFormat="1" applyFont="1" applyFill="1" applyBorder="1" applyAlignment="1" applyProtection="1">
      <alignment vertical="center"/>
    </xf>
    <xf numFmtId="10" fontId="13" fillId="2" borderId="0" xfId="3" applyNumberFormat="1" applyFont="1" applyFill="1" applyBorder="1" applyAlignment="1">
      <alignment horizontal="right"/>
    </xf>
    <xf numFmtId="10" fontId="12" fillId="2" borderId="0" xfId="3" applyNumberFormat="1" applyFont="1" applyFill="1" applyBorder="1" applyAlignment="1">
      <alignment horizontal="right"/>
    </xf>
    <xf numFmtId="0" fontId="3" fillId="2" borderId="0" xfId="3" applyFont="1" applyFill="1"/>
    <xf numFmtId="0" fontId="16" fillId="2" borderId="0" xfId="3" applyFont="1" applyFill="1" applyBorder="1"/>
    <xf numFmtId="0" fontId="15" fillId="3" borderId="0" xfId="0" applyNumberFormat="1" applyFont="1" applyFill="1" applyBorder="1" applyAlignment="1" applyProtection="1">
      <alignment vertical="center" wrapText="1"/>
    </xf>
    <xf numFmtId="0" fontId="4" fillId="2" borderId="0" xfId="3" applyFont="1" applyFill="1"/>
    <xf numFmtId="0" fontId="17" fillId="2" borderId="0" xfId="3" applyFont="1" applyFill="1" applyBorder="1" applyAlignment="1">
      <alignment vertical="center"/>
    </xf>
    <xf numFmtId="0" fontId="17" fillId="2" borderId="0" xfId="3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>
      <alignment horizontal="center"/>
    </xf>
    <xf numFmtId="9" fontId="3" fillId="2" borderId="0" xfId="3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9" fontId="10" fillId="3" borderId="0" xfId="2" applyNumberFormat="1" applyFont="1" applyFill="1" applyBorder="1"/>
    <xf numFmtId="0" fontId="3" fillId="2" borderId="0" xfId="3" applyFont="1" applyFill="1" applyBorder="1" applyAlignment="1">
      <alignment horizontal="left"/>
    </xf>
    <xf numFmtId="2" fontId="18" fillId="3" borderId="0" xfId="0" applyNumberFormat="1" applyFont="1" applyFill="1" applyBorder="1" applyAlignment="1">
      <alignment horizontal="center" vertical="center"/>
    </xf>
    <xf numFmtId="0" fontId="10" fillId="3" borderId="0" xfId="3" applyFont="1" applyFill="1" applyBorder="1"/>
    <xf numFmtId="0" fontId="19" fillId="2" borderId="0" xfId="3" applyFont="1" applyFill="1" applyBorder="1"/>
    <xf numFmtId="9" fontId="18" fillId="3" borderId="0" xfId="2" applyFont="1" applyFill="1" applyBorder="1" applyAlignment="1">
      <alignment horizontal="center" vertical="center"/>
    </xf>
    <xf numFmtId="0" fontId="20" fillId="3" borderId="0" xfId="3" applyFont="1" applyFill="1"/>
    <xf numFmtId="2" fontId="4" fillId="3" borderId="0" xfId="3" applyNumberFormat="1" applyFont="1" applyFill="1" applyBorder="1"/>
    <xf numFmtId="0" fontId="3" fillId="2" borderId="6" xfId="3" applyFont="1" applyFill="1" applyBorder="1"/>
    <xf numFmtId="0" fontId="3" fillId="2" borderId="7" xfId="3" applyFont="1" applyFill="1" applyBorder="1"/>
    <xf numFmtId="0" fontId="3" fillId="2" borderId="8" xfId="3" applyFont="1" applyFill="1" applyBorder="1"/>
    <xf numFmtId="0" fontId="3" fillId="3" borderId="0" xfId="3" applyFont="1" applyFill="1" applyBorder="1"/>
    <xf numFmtId="0" fontId="10" fillId="3" borderId="0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top"/>
    </xf>
    <xf numFmtId="0" fontId="3" fillId="2" borderId="9" xfId="3" applyFont="1" applyFill="1" applyBorder="1"/>
    <xf numFmtId="0" fontId="3" fillId="2" borderId="10" xfId="3" applyFont="1" applyFill="1" applyBorder="1"/>
    <xf numFmtId="9" fontId="4" fillId="3" borderId="0" xfId="2" applyFont="1" applyFill="1"/>
    <xf numFmtId="0" fontId="18" fillId="3" borderId="0" xfId="0" applyNumberFormat="1" applyFont="1" applyFill="1" applyBorder="1" applyAlignment="1">
      <alignment horizontal="center" vertical="center"/>
    </xf>
    <xf numFmtId="0" fontId="4" fillId="3" borderId="0" xfId="3" applyFont="1" applyFill="1" applyAlignment="1">
      <alignment wrapText="1"/>
    </xf>
    <xf numFmtId="9" fontId="18" fillId="3" borderId="0" xfId="0" applyNumberFormat="1" applyFont="1" applyFill="1" applyBorder="1" applyAlignment="1">
      <alignment horizontal="center" vertical="center"/>
    </xf>
    <xf numFmtId="9" fontId="4" fillId="3" borderId="0" xfId="2" applyFont="1" applyFill="1" applyAlignment="1">
      <alignment wrapText="1"/>
    </xf>
    <xf numFmtId="0" fontId="4" fillId="3" borderId="0" xfId="3" applyNumberFormat="1" applyFont="1" applyFill="1" applyBorder="1"/>
    <xf numFmtId="9" fontId="4" fillId="3" borderId="0" xfId="3" applyNumberFormat="1" applyFont="1" applyFill="1" applyBorder="1"/>
    <xf numFmtId="0" fontId="3" fillId="2" borderId="11" xfId="3" applyFont="1" applyFill="1" applyBorder="1"/>
    <xf numFmtId="0" fontId="3" fillId="2" borderId="12" xfId="3" applyFont="1" applyFill="1" applyBorder="1"/>
    <xf numFmtId="0" fontId="3" fillId="2" borderId="13" xfId="3" applyFont="1" applyFill="1" applyBorder="1"/>
    <xf numFmtId="0" fontId="4" fillId="3" borderId="0" xfId="3" applyFont="1" applyFill="1" applyAlignment="1"/>
    <xf numFmtId="0" fontId="5" fillId="3" borderId="0" xfId="3" applyFont="1" applyFill="1" applyAlignment="1"/>
    <xf numFmtId="0" fontId="10" fillId="3" borderId="0" xfId="3" applyFont="1" applyFill="1" applyAlignment="1"/>
    <xf numFmtId="0" fontId="4" fillId="3" borderId="0" xfId="3" applyFont="1" applyFill="1" applyBorder="1" applyAlignment="1"/>
    <xf numFmtId="0" fontId="2" fillId="3" borderId="0" xfId="3" applyFill="1"/>
    <xf numFmtId="0" fontId="23" fillId="3" borderId="0" xfId="3" applyFont="1" applyFill="1"/>
    <xf numFmtId="0" fontId="24" fillId="3" borderId="0" xfId="3" applyFont="1" applyFill="1"/>
    <xf numFmtId="0" fontId="25" fillId="3" borderId="0" xfId="3" applyFont="1" applyFill="1"/>
    <xf numFmtId="0" fontId="2" fillId="2" borderId="1" xfId="3" applyFill="1" applyBorder="1"/>
    <xf numFmtId="0" fontId="2" fillId="2" borderId="2" xfId="3" applyFill="1" applyBorder="1"/>
    <xf numFmtId="0" fontId="2" fillId="2" borderId="9" xfId="3" applyFill="1" applyBorder="1"/>
    <xf numFmtId="2" fontId="4" fillId="3" borderId="0" xfId="2" applyNumberFormat="1" applyFont="1" applyFill="1"/>
    <xf numFmtId="0" fontId="2" fillId="2" borderId="4" xfId="3" applyFill="1" applyBorder="1"/>
    <xf numFmtId="0" fontId="26" fillId="2" borderId="0" xfId="3" applyFont="1" applyFill="1" applyBorder="1" applyAlignment="1">
      <alignment vertical="center"/>
    </xf>
    <xf numFmtId="0" fontId="2" fillId="2" borderId="0" xfId="3" applyFill="1" applyBorder="1"/>
    <xf numFmtId="0" fontId="27" fillId="2" borderId="0" xfId="3" applyFont="1" applyFill="1" applyBorder="1" applyAlignment="1">
      <alignment horizontal="right"/>
    </xf>
    <xf numFmtId="0" fontId="2" fillId="2" borderId="10" xfId="3" applyFill="1" applyBorder="1"/>
    <xf numFmtId="1" fontId="4" fillId="3" borderId="0" xfId="3" applyNumberFormat="1" applyFont="1" applyFill="1"/>
    <xf numFmtId="1" fontId="4" fillId="3" borderId="0" xfId="2" applyNumberFormat="1" applyFont="1" applyFill="1"/>
    <xf numFmtId="166" fontId="4" fillId="3" borderId="0" xfId="2" applyNumberFormat="1" applyFont="1" applyFill="1" applyBorder="1"/>
    <xf numFmtId="0" fontId="2" fillId="2" borderId="0" xfId="3" applyFill="1" applyBorder="1" applyAlignment="1">
      <alignment horizontal="left" vertical="top"/>
    </xf>
    <xf numFmtId="0" fontId="28" fillId="2" borderId="0" xfId="3" applyFont="1" applyFill="1" applyBorder="1" applyAlignment="1">
      <alignment vertical="center"/>
    </xf>
    <xf numFmtId="0" fontId="28" fillId="2" borderId="0" xfId="3" applyFont="1" applyFill="1" applyBorder="1" applyAlignment="1">
      <alignment horizontal="right" vertical="center"/>
    </xf>
    <xf numFmtId="2" fontId="29" fillId="3" borderId="0" xfId="0" applyNumberFormat="1" applyFont="1" applyFill="1" applyBorder="1" applyAlignment="1" applyProtection="1">
      <alignment vertical="center"/>
    </xf>
    <xf numFmtId="0" fontId="2" fillId="2" borderId="0" xfId="3" applyFill="1" applyBorder="1" applyAlignment="1">
      <alignment horizontal="left"/>
    </xf>
    <xf numFmtId="0" fontId="2" fillId="2" borderId="0" xfId="3" applyFill="1"/>
    <xf numFmtId="0" fontId="30" fillId="2" borderId="0" xfId="3" applyFont="1" applyFill="1" applyBorder="1"/>
    <xf numFmtId="0" fontId="29" fillId="3" borderId="0" xfId="0" applyNumberFormat="1" applyFont="1" applyFill="1" applyBorder="1" applyAlignment="1" applyProtection="1">
      <alignment vertical="center" wrapText="1"/>
    </xf>
    <xf numFmtId="0" fontId="32" fillId="2" borderId="0" xfId="3" applyFont="1" applyFill="1" applyBorder="1" applyAlignment="1">
      <alignment vertical="center"/>
    </xf>
    <xf numFmtId="0" fontId="32" fillId="2" borderId="0" xfId="3" applyFont="1" applyFill="1" applyBorder="1" applyAlignment="1">
      <alignment horizontal="center" vertical="center"/>
    </xf>
    <xf numFmtId="9" fontId="4" fillId="3" borderId="0" xfId="3" applyNumberFormat="1" applyFont="1" applyFill="1"/>
    <xf numFmtId="9" fontId="33" fillId="3" borderId="0" xfId="2" applyFont="1" applyFill="1"/>
    <xf numFmtId="0" fontId="34" fillId="3" borderId="0" xfId="3" applyFont="1" applyFill="1"/>
    <xf numFmtId="0" fontId="35" fillId="2" borderId="0" xfId="3" applyFont="1" applyFill="1" applyBorder="1"/>
    <xf numFmtId="3" fontId="35" fillId="2" borderId="0" xfId="3" applyNumberFormat="1" applyFont="1" applyFill="1" applyBorder="1" applyAlignment="1">
      <alignment horizontal="center"/>
    </xf>
    <xf numFmtId="9" fontId="35" fillId="2" borderId="0" xfId="3" applyNumberFormat="1" applyFont="1" applyFill="1" applyBorder="1" applyAlignment="1">
      <alignment horizontal="center"/>
    </xf>
    <xf numFmtId="0" fontId="36" fillId="3" borderId="0" xfId="3" applyFont="1" applyFill="1"/>
    <xf numFmtId="0" fontId="33" fillId="3" borderId="0" xfId="3" applyFont="1" applyFill="1"/>
    <xf numFmtId="0" fontId="10" fillId="3" borderId="0" xfId="3" applyFont="1" applyFill="1"/>
    <xf numFmtId="0" fontId="37" fillId="3" borderId="0" xfId="3" applyFont="1" applyFill="1"/>
    <xf numFmtId="0" fontId="38" fillId="3" borderId="0" xfId="3" applyFont="1" applyFill="1"/>
    <xf numFmtId="9" fontId="37" fillId="3" borderId="0" xfId="2" applyFont="1" applyFill="1"/>
    <xf numFmtId="0" fontId="39" fillId="2" borderId="0" xfId="3" applyFont="1" applyFill="1" applyBorder="1"/>
    <xf numFmtId="2" fontId="40" fillId="3" borderId="0" xfId="0" applyNumberFormat="1" applyFont="1" applyFill="1" applyBorder="1" applyAlignment="1">
      <alignment horizontal="left" vertical="center"/>
    </xf>
    <xf numFmtId="9" fontId="40" fillId="3" borderId="0" xfId="2" applyFont="1" applyFill="1" applyBorder="1" applyAlignment="1">
      <alignment horizontal="center" vertical="center"/>
    </xf>
    <xf numFmtId="2" fontId="40" fillId="3" borderId="0" xfId="0" applyNumberFormat="1" applyFont="1" applyFill="1" applyBorder="1" applyAlignment="1">
      <alignment horizontal="center" vertical="center"/>
    </xf>
    <xf numFmtId="0" fontId="41" fillId="3" borderId="0" xfId="3" applyFont="1" applyFill="1"/>
    <xf numFmtId="9" fontId="24" fillId="3" borderId="0" xfId="2" applyFont="1" applyFill="1" applyBorder="1"/>
    <xf numFmtId="2" fontId="24" fillId="3" borderId="0" xfId="3" applyNumberFormat="1" applyFont="1" applyFill="1" applyBorder="1"/>
    <xf numFmtId="0" fontId="2" fillId="3" borderId="0" xfId="3" applyFill="1" applyBorder="1"/>
    <xf numFmtId="0" fontId="24" fillId="3" borderId="0" xfId="3" applyFont="1" applyFill="1" applyBorder="1"/>
    <xf numFmtId="0" fontId="2" fillId="2" borderId="11" xfId="3" applyFill="1" applyBorder="1"/>
    <xf numFmtId="0" fontId="2" fillId="2" borderId="12" xfId="3" applyFill="1" applyBorder="1"/>
    <xf numFmtId="0" fontId="2" fillId="2" borderId="13" xfId="3" applyFill="1" applyBorder="1"/>
    <xf numFmtId="167" fontId="45" fillId="3" borderId="0" xfId="4" applyNumberFormat="1" applyFont="1" applyFill="1" applyBorder="1" applyAlignment="1">
      <alignment horizontal="center"/>
    </xf>
    <xf numFmtId="0" fontId="4" fillId="3" borderId="0" xfId="3" applyFont="1" applyFill="1" applyBorder="1" applyAlignment="1">
      <alignment horizontal="left"/>
    </xf>
    <xf numFmtId="9" fontId="4" fillId="3" borderId="0" xfId="2" applyFont="1" applyFill="1" applyBorder="1" applyAlignment="1">
      <alignment horizontal="left"/>
    </xf>
    <xf numFmtId="0" fontId="5" fillId="3" borderId="0" xfId="3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top" wrapText="1"/>
    </xf>
    <xf numFmtId="0" fontId="22" fillId="4" borderId="0" xfId="3" applyFont="1" applyFill="1" applyBorder="1"/>
    <xf numFmtId="0" fontId="47" fillId="5" borderId="17" xfId="6" applyFont="1" applyFill="1" applyBorder="1" applyAlignment="1">
      <alignment horizontal="center" wrapText="1"/>
    </xf>
    <xf numFmtId="0" fontId="47" fillId="5" borderId="18" xfId="6" applyFont="1" applyFill="1" applyBorder="1" applyAlignment="1">
      <alignment horizontal="center" wrapText="1"/>
    </xf>
    <xf numFmtId="0" fontId="47" fillId="5" borderId="19" xfId="6" applyFont="1" applyFill="1" applyBorder="1" applyAlignment="1">
      <alignment horizontal="center" wrapText="1"/>
    </xf>
    <xf numFmtId="0" fontId="48" fillId="6" borderId="17" xfId="6" applyFont="1" applyFill="1" applyBorder="1" applyAlignment="1">
      <alignment horizontal="center" wrapText="1"/>
    </xf>
    <xf numFmtId="0" fontId="48" fillId="6" borderId="20" xfId="6" applyFont="1" applyFill="1" applyBorder="1" applyAlignment="1">
      <alignment horizontal="center" wrapText="1"/>
    </xf>
    <xf numFmtId="0" fontId="48" fillId="6" borderId="21" xfId="6" applyFont="1" applyFill="1" applyBorder="1" applyAlignment="1">
      <alignment horizontal="center" wrapText="1"/>
    </xf>
    <xf numFmtId="0" fontId="48" fillId="6" borderId="22" xfId="6" applyFont="1" applyFill="1" applyBorder="1" applyAlignment="1">
      <alignment horizontal="center" wrapText="1"/>
    </xf>
    <xf numFmtId="0" fontId="46" fillId="7" borderId="0" xfId="6" applyFont="1" applyFill="1" applyBorder="1" applyAlignment="1">
      <alignment horizontal="left"/>
    </xf>
    <xf numFmtId="0" fontId="47" fillId="7" borderId="23" xfId="6" applyFont="1" applyFill="1" applyBorder="1" applyAlignment="1">
      <alignment horizontal="left" vertical="top" wrapText="1"/>
    </xf>
    <xf numFmtId="168" fontId="47" fillId="7" borderId="24" xfId="6" applyNumberFormat="1" applyFont="1" applyFill="1" applyBorder="1" applyAlignment="1">
      <alignment horizontal="center" vertical="top" wrapText="1"/>
    </xf>
    <xf numFmtId="169" fontId="47" fillId="8" borderId="25" xfId="6" applyNumberFormat="1" applyFont="1" applyFill="1" applyBorder="1" applyAlignment="1">
      <alignment horizontal="center" wrapText="1"/>
    </xf>
    <xf numFmtId="169" fontId="47" fillId="7" borderId="26" xfId="6" applyNumberFormat="1" applyFont="1" applyFill="1" applyBorder="1" applyAlignment="1">
      <alignment horizontal="center" wrapText="1"/>
    </xf>
    <xf numFmtId="169" fontId="47" fillId="7" borderId="23" xfId="6" applyNumberFormat="1" applyFont="1" applyFill="1" applyBorder="1" applyAlignment="1">
      <alignment horizontal="center" wrapText="1"/>
    </xf>
    <xf numFmtId="169" fontId="47" fillId="8" borderId="25" xfId="6" applyNumberFormat="1" applyFont="1" applyFill="1" applyBorder="1" applyAlignment="1">
      <alignment horizontal="center"/>
    </xf>
    <xf numFmtId="168" fontId="47" fillId="7" borderId="24" xfId="6" applyNumberFormat="1" applyFont="1" applyFill="1" applyBorder="1" applyAlignment="1">
      <alignment horizontal="right"/>
    </xf>
    <xf numFmtId="168" fontId="47" fillId="7" borderId="26" xfId="6" applyNumberFormat="1" applyFont="1" applyFill="1" applyBorder="1" applyAlignment="1">
      <alignment horizontal="right"/>
    </xf>
    <xf numFmtId="168" fontId="47" fillId="7" borderId="25" xfId="6" applyNumberFormat="1" applyFont="1" applyFill="1" applyBorder="1" applyAlignment="1">
      <alignment horizontal="right"/>
    </xf>
    <xf numFmtId="170" fontId="47" fillId="7" borderId="23" xfId="6" applyNumberFormat="1" applyFont="1" applyFill="1" applyBorder="1" applyAlignment="1">
      <alignment horizontal="right"/>
    </xf>
    <xf numFmtId="0" fontId="49" fillId="7" borderId="0" xfId="6" applyFont="1" applyFill="1" applyBorder="1" applyAlignment="1">
      <alignment horizontal="left"/>
    </xf>
    <xf numFmtId="0" fontId="47" fillId="7" borderId="30" xfId="6" applyFont="1" applyFill="1" applyBorder="1" applyAlignment="1">
      <alignment horizontal="right" wrapText="1"/>
    </xf>
    <xf numFmtId="0" fontId="47" fillId="9" borderId="31" xfId="6" applyFont="1" applyFill="1" applyBorder="1" applyAlignment="1">
      <alignment horizontal="right" wrapText="1"/>
    </xf>
    <xf numFmtId="169" fontId="47" fillId="9" borderId="31" xfId="6" applyNumberFormat="1" applyFont="1" applyFill="1" applyBorder="1" applyAlignment="1">
      <alignment horizontal="right" wrapText="1"/>
    </xf>
    <xf numFmtId="0" fontId="47" fillId="9" borderId="32" xfId="6" applyFont="1" applyFill="1" applyBorder="1" applyAlignment="1">
      <alignment horizontal="right" wrapText="1"/>
    </xf>
    <xf numFmtId="0" fontId="47" fillId="7" borderId="34" xfId="6" applyFont="1" applyFill="1" applyBorder="1" applyAlignment="1">
      <alignment horizontal="right" wrapText="1"/>
    </xf>
    <xf numFmtId="168" fontId="47" fillId="7" borderId="25" xfId="6" applyNumberFormat="1" applyFont="1" applyFill="1" applyBorder="1" applyAlignment="1">
      <alignment horizontal="center" vertical="top" wrapText="1"/>
    </xf>
    <xf numFmtId="168" fontId="47" fillId="7" borderId="23" xfId="6" applyNumberFormat="1" applyFont="1" applyFill="1" applyBorder="1" applyAlignment="1">
      <alignment horizontal="right" wrapText="1"/>
    </xf>
    <xf numFmtId="170" fontId="47" fillId="7" borderId="23" xfId="6" applyNumberFormat="1" applyFont="1" applyFill="1" applyBorder="1" applyAlignment="1">
      <alignment horizontal="right" wrapText="1"/>
    </xf>
    <xf numFmtId="0" fontId="53" fillId="7" borderId="29" xfId="6" applyFont="1" applyFill="1" applyBorder="1" applyAlignment="1">
      <alignment horizontal="left" wrapText="1"/>
    </xf>
    <xf numFmtId="0" fontId="52" fillId="7" borderId="35" xfId="6" applyFont="1" applyFill="1" applyBorder="1" applyAlignment="1">
      <alignment horizontal="right" vertical="center" wrapText="1"/>
    </xf>
    <xf numFmtId="0" fontId="52" fillId="7" borderId="35" xfId="6" applyFont="1" applyFill="1" applyBorder="1" applyAlignment="1">
      <alignment horizontal="right" wrapText="1"/>
    </xf>
    <xf numFmtId="3" fontId="47" fillId="7" borderId="29" xfId="6" applyNumberFormat="1" applyFont="1" applyFill="1" applyBorder="1" applyAlignment="1">
      <alignment horizontal="right" wrapText="1"/>
    </xf>
    <xf numFmtId="165" fontId="47" fillId="7" borderId="29" xfId="6" applyNumberFormat="1" applyFont="1" applyFill="1" applyBorder="1" applyAlignment="1">
      <alignment horizontal="right" wrapText="1"/>
    </xf>
    <xf numFmtId="0" fontId="47" fillId="7" borderId="35" xfId="6" applyFont="1" applyFill="1" applyBorder="1" applyAlignment="1">
      <alignment horizontal="left" wrapText="1"/>
    </xf>
    <xf numFmtId="3" fontId="47" fillId="7" borderId="35" xfId="6" applyNumberFormat="1" applyFont="1" applyFill="1" applyBorder="1" applyAlignment="1">
      <alignment horizontal="right" wrapText="1"/>
    </xf>
    <xf numFmtId="165" fontId="47" fillId="7" borderId="35" xfId="6" applyNumberFormat="1" applyFont="1" applyFill="1" applyBorder="1" applyAlignment="1">
      <alignment horizontal="right" wrapText="1"/>
    </xf>
    <xf numFmtId="3" fontId="47" fillId="7" borderId="33" xfId="6" applyNumberFormat="1" applyFont="1" applyFill="1" applyBorder="1" applyAlignment="1">
      <alignment horizontal="right" wrapText="1"/>
    </xf>
    <xf numFmtId="165" fontId="47" fillId="7" borderId="33" xfId="6" applyNumberFormat="1" applyFont="1" applyFill="1" applyBorder="1" applyAlignment="1">
      <alignment horizontal="right" wrapText="1"/>
    </xf>
    <xf numFmtId="0" fontId="52" fillId="7" borderId="36" xfId="6" applyFont="1" applyFill="1" applyBorder="1" applyAlignment="1">
      <alignment horizontal="right" wrapText="1"/>
    </xf>
    <xf numFmtId="165" fontId="47" fillId="7" borderId="37" xfId="6" applyNumberFormat="1" applyFont="1" applyFill="1" applyBorder="1" applyAlignment="1">
      <alignment horizontal="right" wrapText="1"/>
    </xf>
    <xf numFmtId="165" fontId="47" fillId="7" borderId="36" xfId="6" applyNumberFormat="1" applyFont="1" applyFill="1" applyBorder="1" applyAlignment="1">
      <alignment horizontal="right" wrapText="1"/>
    </xf>
    <xf numFmtId="0" fontId="47" fillId="7" borderId="35" xfId="6" applyFont="1" applyFill="1" applyBorder="1" applyAlignment="1">
      <alignment horizontal="right" wrapText="1"/>
    </xf>
    <xf numFmtId="0" fontId="47" fillId="10" borderId="38" xfId="6" applyFont="1" applyFill="1" applyBorder="1" applyAlignment="1">
      <alignment horizontal="left" wrapText="1"/>
    </xf>
    <xf numFmtId="0" fontId="47" fillId="10" borderId="38" xfId="6" applyFont="1" applyFill="1" applyBorder="1" applyAlignment="1">
      <alignment horizontal="right" wrapText="1"/>
    </xf>
    <xf numFmtId="169" fontId="47" fillId="10" borderId="38" xfId="6" applyNumberFormat="1" applyFont="1" applyFill="1" applyBorder="1" applyAlignment="1">
      <alignment horizontal="right" wrapText="1"/>
    </xf>
    <xf numFmtId="0" fontId="47" fillId="10" borderId="39" xfId="6" applyFont="1" applyFill="1" applyBorder="1" applyAlignment="1">
      <alignment horizontal="right" wrapText="1"/>
    </xf>
    <xf numFmtId="0" fontId="47" fillId="7" borderId="29" xfId="6" applyFont="1" applyFill="1" applyBorder="1" applyAlignment="1">
      <alignment horizontal="center" wrapText="1"/>
    </xf>
    <xf numFmtId="0" fontId="12" fillId="2" borderId="0" xfId="3" applyFont="1" applyFill="1" applyBorder="1"/>
    <xf numFmtId="0" fontId="47" fillId="7" borderId="33" xfId="6" applyFont="1" applyFill="1" applyBorder="1" applyAlignment="1">
      <alignment horizontal="left" wrapText="1"/>
    </xf>
    <xf numFmtId="0" fontId="52" fillId="8" borderId="28" xfId="6" applyFont="1" applyFill="1" applyBorder="1" applyAlignment="1">
      <alignment horizontal="right" wrapText="1"/>
    </xf>
    <xf numFmtId="0" fontId="52" fillId="8" borderId="27" xfId="6" applyFont="1" applyFill="1" applyBorder="1" applyAlignment="1">
      <alignment horizontal="right" wrapText="1"/>
    </xf>
    <xf numFmtId="0" fontId="4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right" wrapText="1"/>
    </xf>
    <xf numFmtId="169" fontId="47" fillId="7" borderId="33" xfId="6" applyNumberFormat="1" applyFont="1" applyFill="1" applyBorder="1" applyAlignment="1">
      <alignment horizontal="right" wrapText="1"/>
    </xf>
    <xf numFmtId="169" fontId="47" fillId="7" borderId="29" xfId="6" applyNumberFormat="1" applyFont="1" applyFill="1" applyBorder="1" applyAlignment="1">
      <alignment horizontal="right" wrapText="1"/>
    </xf>
    <xf numFmtId="0" fontId="44" fillId="7" borderId="0" xfId="6" applyFont="1" applyFill="1" applyBorder="1" applyAlignment="1">
      <alignment horizontal="left"/>
    </xf>
    <xf numFmtId="0" fontId="44" fillId="7" borderId="29" xfId="6" applyFont="1" applyFill="1" applyBorder="1" applyAlignment="1">
      <alignment horizontal="center" wrapText="1"/>
    </xf>
    <xf numFmtId="0" fontId="12" fillId="2" borderId="0" xfId="3" applyFont="1" applyFill="1" applyBorder="1" applyAlignment="1"/>
    <xf numFmtId="10" fontId="14" fillId="2" borderId="0" xfId="3" applyNumberFormat="1" applyFont="1" applyFill="1" applyBorder="1" applyAlignment="1" applyProtection="1">
      <alignment horizontal="center"/>
    </xf>
    <xf numFmtId="0" fontId="21" fillId="2" borderId="7" xfId="3" applyFont="1" applyFill="1" applyBorder="1" applyAlignment="1">
      <alignment horizontal="left" wrapText="1"/>
    </xf>
    <xf numFmtId="0" fontId="11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center"/>
    </xf>
    <xf numFmtId="0" fontId="21" fillId="2" borderId="12" xfId="3" applyFont="1" applyFill="1" applyBorder="1" applyAlignment="1">
      <alignment horizontal="left" wrapText="1"/>
    </xf>
    <xf numFmtId="0" fontId="31" fillId="2" borderId="14" xfId="3" applyFont="1" applyFill="1" applyBorder="1" applyAlignment="1">
      <alignment horizontal="center" vertical="center"/>
    </xf>
    <xf numFmtId="0" fontId="31" fillId="2" borderId="15" xfId="3" applyFont="1" applyFill="1" applyBorder="1" applyAlignment="1">
      <alignment horizontal="center" vertical="center"/>
    </xf>
    <xf numFmtId="0" fontId="31" fillId="2" borderId="16" xfId="3" applyFont="1" applyFill="1" applyBorder="1" applyAlignment="1">
      <alignment horizontal="center" vertical="center"/>
    </xf>
    <xf numFmtId="0" fontId="42" fillId="2" borderId="0" xfId="3" applyFont="1" applyFill="1" applyBorder="1" applyAlignment="1">
      <alignment horizontal="center" vertical="center"/>
    </xf>
    <xf numFmtId="0" fontId="43" fillId="2" borderId="12" xfId="3" applyFont="1" applyFill="1" applyBorder="1" applyAlignment="1">
      <alignment horizontal="left" wrapText="1"/>
    </xf>
    <xf numFmtId="0" fontId="28" fillId="2" borderId="0" xfId="3" applyFont="1" applyFill="1" applyBorder="1" applyAlignment="1">
      <alignment horizontal="center" vertical="center"/>
    </xf>
    <xf numFmtId="0" fontId="51" fillId="8" borderId="27" xfId="6" applyFont="1" applyFill="1" applyBorder="1" applyAlignment="1">
      <alignment horizontal="left" wrapText="1"/>
    </xf>
    <xf numFmtId="0" fontId="51" fillId="8" borderId="27" xfId="6" applyFont="1" applyFill="1" applyBorder="1" applyAlignment="1">
      <alignment horizontal="left"/>
    </xf>
    <xf numFmtId="0" fontId="52" fillId="8" borderId="27" xfId="6" applyFont="1" applyFill="1" applyBorder="1" applyAlignment="1">
      <alignment horizontal="center" wrapText="1"/>
    </xf>
    <xf numFmtId="0" fontId="52" fillId="8" borderId="28" xfId="6" applyFont="1" applyFill="1" applyBorder="1" applyAlignment="1">
      <alignment horizontal="center" wrapText="1"/>
    </xf>
    <xf numFmtId="0" fontId="47" fillId="9" borderId="31" xfId="6" applyFont="1" applyFill="1" applyBorder="1" applyAlignment="1">
      <alignment horizontal="left" wrapText="1"/>
    </xf>
    <xf numFmtId="0" fontId="47" fillId="7" borderId="33" xfId="6" applyFont="1" applyFill="1" applyBorder="1" applyAlignment="1">
      <alignment horizontal="left" wrapText="1"/>
    </xf>
    <xf numFmtId="0" fontId="52" fillId="7" borderId="29" xfId="6" applyFont="1" applyFill="1" applyBorder="1" applyAlignment="1">
      <alignment horizontal="center" vertical="center" wrapText="1"/>
    </xf>
    <xf numFmtId="0" fontId="51" fillId="8" borderId="35" xfId="6" applyFont="1" applyFill="1" applyBorder="1" applyAlignment="1">
      <alignment horizontal="left" wrapText="1"/>
    </xf>
    <xf numFmtId="0" fontId="50" fillId="7" borderId="29" xfId="6" applyFont="1" applyFill="1" applyBorder="1" applyAlignment="1">
      <alignment horizontal="left" wrapText="1"/>
    </xf>
    <xf numFmtId="0" fontId="51" fillId="7" borderId="29" xfId="6" applyFont="1" applyFill="1" applyBorder="1" applyAlignment="1">
      <alignment horizontal="left" wrapText="1"/>
    </xf>
    <xf numFmtId="0" fontId="52" fillId="7" borderId="36" xfId="6" applyFont="1" applyFill="1" applyBorder="1" applyAlignment="1">
      <alignment horizontal="center" wrapText="1"/>
    </xf>
    <xf numFmtId="0" fontId="52" fillId="7" borderId="35" xfId="6" applyFont="1" applyFill="1" applyBorder="1" applyAlignment="1">
      <alignment horizontal="center" wrapText="1"/>
    </xf>
    <xf numFmtId="0" fontId="52" fillId="7" borderId="37" xfId="6" applyFont="1" applyFill="1" applyBorder="1" applyAlignment="1">
      <alignment horizontal="center" vertical="center" wrapText="1"/>
    </xf>
    <xf numFmtId="0" fontId="52" fillId="8" borderId="28" xfId="6" applyFont="1" applyFill="1" applyBorder="1" applyAlignment="1">
      <alignment horizontal="right" wrapText="1"/>
    </xf>
    <xf numFmtId="0" fontId="52" fillId="8" borderId="28" xfId="6" applyFont="1" applyFill="1" applyBorder="1" applyAlignment="1">
      <alignment horizontal="right"/>
    </xf>
    <xf numFmtId="0" fontId="52" fillId="8" borderId="27" xfId="6" applyFont="1" applyFill="1" applyBorder="1" applyAlignment="1">
      <alignment horizontal="right" wrapText="1"/>
    </xf>
    <xf numFmtId="0" fontId="52" fillId="8" borderId="27" xfId="6" applyFont="1" applyFill="1" applyBorder="1" applyAlignment="1">
      <alignment horizontal="right"/>
    </xf>
    <xf numFmtId="0" fontId="5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right" wrapText="1"/>
    </xf>
    <xf numFmtId="169" fontId="47" fillId="7" borderId="33" xfId="6" applyNumberFormat="1" applyFont="1" applyFill="1" applyBorder="1" applyAlignment="1">
      <alignment horizontal="right" wrapText="1"/>
    </xf>
    <xf numFmtId="0" fontId="57" fillId="0" borderId="29" xfId="6" applyFont="1" applyFill="1" applyBorder="1" applyAlignment="1">
      <alignment horizontal="left" wrapText="1"/>
    </xf>
    <xf numFmtId="169" fontId="47" fillId="7" borderId="29" xfId="6" applyNumberFormat="1" applyFont="1" applyFill="1" applyBorder="1" applyAlignment="1">
      <alignment horizontal="right" wrapText="1"/>
    </xf>
    <xf numFmtId="0" fontId="58" fillId="7" borderId="29" xfId="6" applyFont="1" applyFill="1" applyBorder="1" applyAlignment="1">
      <alignment horizontal="left" wrapTex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3" xfId="6" xr:uid="{00000000-0005-0000-0000-000003000000}"/>
    <cellStyle name="Normal 6 2" xfId="4" xr:uid="{00000000-0005-0000-0000-000004000000}"/>
    <cellStyle name="Normal 7" xfId="5" xr:uid="{00000000-0005-0000-0000-000005000000}"/>
    <cellStyle name="Percent" xfId="2" builtinId="5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EA-4DC2-B8A6-C93E635467E1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EA-4DC2-B8A6-C93E635467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A-4DC2-B8A6-C93E635467E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A-4DC2-B8A6-C93E635467E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A-4DC2-B8A6-C93E635467E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A-4DC2-B8A6-C93E635467E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A-4DC2-B8A6-C93E63546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03-4718-B96B-154A182639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3-4718-B96B-154A1826392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3-4718-B96B-154A1826392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3-4718-B96B-154A1826392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3-4718-B96B-154A1826392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03-4718-B96B-154A18263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03-4718-B96B-154A18263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73CDB2B-E6BA-496F-B635-BC9D6AB213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8AD-4673-AD2B-710CB81BAF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3363BA3-2192-4FB0-9C2A-423E541D06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AD-4673-AD2B-710CB81BAFFE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E383FD7C-1B90-4E8C-A1CB-DE2E2F97F8DF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AD-4673-AD2B-710CB81BAFFE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40659334-1DAD-4A3E-AC64-E6F54EC7CB02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AD-4673-AD2B-710CB81BAF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5592435-704C-47E1-88DD-28CF95874F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06-4870-B70F-180D5344180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'DASHBOARD-Demographics'!$D$42:$D$49</c:f>
              <c:strCache>
                <c:ptCount val="8"/>
                <c:pt idx="0">
                  <c:v>29 years
and under</c:v>
                </c:pt>
                <c:pt idx="1">
                  <c:v>30-39
years old</c:v>
                </c:pt>
                <c:pt idx="2">
                  <c:v>40-49
years old</c:v>
                </c:pt>
                <c:pt idx="3">
                  <c:v>50-59
years old</c:v>
                </c:pt>
                <c:pt idx="4">
                  <c:v>60 years
or older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5"/>
                <c:pt idx="0">
                  <c:v>0.09</c:v>
                </c:pt>
                <c:pt idx="1">
                  <c:v>0.36</c:v>
                </c:pt>
                <c:pt idx="2">
                  <c:v>0.27</c:v>
                </c:pt>
                <c:pt idx="3">
                  <c:v>0.16</c:v>
                </c:pt>
                <c:pt idx="4">
                  <c:v>0.11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'DASHBOARD-Demographics'!$E$42:$E$47</c15:f>
                <c15:dlblRangeCache>
                  <c:ptCount val="6"/>
                  <c:pt idx="0">
                    <c:v>9%</c:v>
                  </c:pt>
                  <c:pt idx="1">
                    <c:v>36%</c:v>
                  </c:pt>
                  <c:pt idx="2">
                    <c:v>27%</c:v>
                  </c:pt>
                  <c:pt idx="3">
                    <c:v>16%</c:v>
                  </c:pt>
                  <c:pt idx="4">
                    <c:v>11%</c:v>
                  </c:pt>
                  <c:pt idx="5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8AD-4673-AD2B-710CB81BA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E545B25-B935-4066-8306-7291039E38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291-44E1-8368-9C984712A8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6A809E3-F18D-4B68-A7FD-0AA3B22080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291-44E1-8368-9C984712A8C3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CDE32906-1504-4978-A64F-8528F9B95F95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291-44E1-8368-9C984712A8C3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DFE9C57B-7F92-4D36-AF62-09728B175249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291-44E1-8368-9C984712A8C3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A66A5F70-5F97-4EE2-B07F-F9F8804DDCB4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291-44E1-8368-9C984712A8C3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04B41476-4FB4-46D1-8F62-DFA901751369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291-44E1-8368-9C984712A8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517093B-E02F-499B-A11A-D92DD15A24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291-44E1-8368-9C984712A8C3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'DASHBOARD-Demographics'!$D$50:$D$56</c:f>
              <c:strCache>
                <c:ptCount val="7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14
years</c:v>
                </c:pt>
                <c:pt idx="5">
                  <c:v>15 to 20
years</c:v>
                </c:pt>
                <c:pt idx="6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7"/>
                <c:pt idx="0">
                  <c:v>0.01</c:v>
                </c:pt>
                <c:pt idx="1">
                  <c:v>0.28999999999999998</c:v>
                </c:pt>
                <c:pt idx="2">
                  <c:v>0.22</c:v>
                </c:pt>
                <c:pt idx="3">
                  <c:v>0.18</c:v>
                </c:pt>
                <c:pt idx="4">
                  <c:v>0.13</c:v>
                </c:pt>
                <c:pt idx="5">
                  <c:v>0.11</c:v>
                </c:pt>
                <c:pt idx="6">
                  <c:v>0.06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'DASHBOARD-Demographics'!$E$50:$E$56</c15:f>
                <c15:dlblRangeCache>
                  <c:ptCount val="7"/>
                  <c:pt idx="0">
                    <c:v>1%</c:v>
                  </c:pt>
                  <c:pt idx="1">
                    <c:v>29%</c:v>
                  </c:pt>
                  <c:pt idx="2">
                    <c:v>22%</c:v>
                  </c:pt>
                  <c:pt idx="3">
                    <c:v>18%</c:v>
                  </c:pt>
                  <c:pt idx="4">
                    <c:v>13%</c:v>
                  </c:pt>
                  <c:pt idx="5">
                    <c:v>11%</c:v>
                  </c:pt>
                  <c:pt idx="6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291-44E1-8368-9C984712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282-4AF2-817B-9DC318F89608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8282-4AF2-817B-9DC318F89608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282-4AF2-817B-9DC318F89608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282-4AF2-817B-9DC318F89608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282-4AF2-817B-9DC318F89608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('DASHBOARD-Trending'!$X$11,'DASHBOARD-Trending'!$Z$11,'DASHBOARD-Trending'!$AB$11,'DASHBOARD-Trending'!$AD$11,'DASHBOARD-Trending'!$AF$11)</c:f>
              <c:numCache>
                <c:formatCode>\+####;\-####;</c:formatCode>
                <c:ptCount val="5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18</c:v>
                </c:pt>
                <c:pt idx="4">
                  <c:v>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5-8282-4AF2-817B-9DC318F8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('DASHBOARD-Trending'!$X$12,'DASHBOARD-Trending'!$Z$12,'DASHBOARD-Trending'!$AB$12,'DASHBOARD-Trending'!$AD$12,'DASHBOARD-Trending'!$AF$12)</c:f>
              <c:numCache>
                <c:formatCode>\+####;\-####;</c:formatCode>
                <c:ptCount val="5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7FCB-415F-BD21-9FE7CBF6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096359"/>
          <a:ext cx="3716484" cy="254213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32" y="2016166"/>
          <a:ext cx="3716484" cy="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36" y="1389917"/>
          <a:ext cx="3716484" cy="243956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71" y="1702044"/>
          <a:ext cx="3716484" cy="2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98" y="2547571"/>
          <a:ext cx="3716484" cy="485715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91542" y="1387587"/>
          <a:ext cx="3715408" cy="1944574"/>
          <a:chOff x="509723" y="1383274"/>
          <a:chExt cx="3713210" cy="1954916"/>
        </a:xfrm>
      </xdr:grpSpPr>
      <xdr:sp macro="" textlink="$V$3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98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79.0%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124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Sept 24 - Nov 5, 2020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18" name="Rounded 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09837" y="4514349"/>
          <a:ext cx="3726974" cy="2438400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5744225"/>
          <a:ext cx="1071426" cy="1008790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533" y="5744225"/>
          <a:ext cx="1074356" cy="1009523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761" y="5744225"/>
          <a:ext cx="1071426" cy="1009523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4886325"/>
          <a:ext cx="3435520" cy="686077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612263" y="1581234"/>
          <a:ext cx="457200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6</xdr:row>
          <xdr:rowOff>123825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889595" y="1273627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616397" y="2087968"/>
          <a:ext cx="457200" cy="240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621567" y="260462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629565" y="3083372"/>
          <a:ext cx="457200" cy="23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Q15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627488" y="3580668"/>
          <a:ext cx="457200" cy="230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239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9622</xdr:colOff>
      <xdr:row>0</xdr:row>
      <xdr:rowOff>196467</xdr:rowOff>
    </xdr:from>
    <xdr:to>
      <xdr:col>17</xdr:col>
      <xdr:colOff>175260</xdr:colOff>
      <xdr:row>6</xdr:row>
      <xdr:rowOff>45720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209647" y="196467"/>
          <a:ext cx="10014488" cy="1030353"/>
          <a:chOff x="215362" y="196467"/>
          <a:chExt cx="10307858" cy="1053213"/>
        </a:xfrm>
      </xdr:grpSpPr>
      <xdr:pic>
        <xdr:nvPicPr>
          <xdr:cNvPr id="84" name="Picture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5362" y="196467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240663" y="887948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677638" y="929640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896878" y="4188389"/>
          <a:ext cx="575310" cy="247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22</xdr:row>
          <xdr:rowOff>66675</xdr:rowOff>
        </xdr:from>
        <xdr:to>
          <xdr:col>17</xdr:col>
          <xdr:colOff>9525</xdr:colOff>
          <xdr:row>23</xdr:row>
          <xdr:rowOff>85725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635020" y="4492512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631416" y="599408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636094" y="6507437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990685" y="1572929"/>
          <a:ext cx="3172968" cy="546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The people I work with cooperate to get the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4990687" y="2082723"/>
          <a:ext cx="3172968" cy="544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990686" y="2604595"/>
          <a:ext cx="3172968" cy="51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know what is expected of me on the job.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Employees are protected from health and safety hazards on the job.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998970" y="3578813"/>
          <a:ext cx="3172968" cy="527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 unit has the job-relevant knowledge and skills necessary to accomplish organizational goals.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007251" y="4490527"/>
          <a:ext cx="3175453" cy="532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workload is reasonable.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27</xdr:row>
      <xdr:rowOff>1206</xdr:rowOff>
    </xdr:from>
    <xdr:to>
      <xdr:col>13</xdr:col>
      <xdr:colOff>590037</xdr:colOff>
      <xdr:row>30</xdr:row>
      <xdr:rowOff>33558</xdr:rowOff>
    </xdr:to>
    <xdr:sp macro="" textlink="$Q$56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Considering everything, how satisfied are you with your pay?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997726" y="5489978"/>
          <a:ext cx="3175453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involvement in decisions that affect your work?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4990686" y="5991470"/>
          <a:ext cx="3172968" cy="52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organization, senior leaders generate high levels of motivation and commitment in the workforce.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990686" y="6502031"/>
          <a:ext cx="3172968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466005" y="3438521"/>
          <a:ext cx="1848123" cy="945273"/>
          <a:chOff x="376391" y="3619120"/>
          <a:chExt cx="1845167" cy="952880"/>
        </a:xfrm>
      </xdr:grpSpPr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61" name="TextBox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36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2448659" y="3448046"/>
          <a:ext cx="1844890" cy="946228"/>
          <a:chOff x="2447194" y="3450977"/>
          <a:chExt cx="1847088" cy="941832"/>
        </a:xfrm>
      </xdr:grpSpPr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64" name="Group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65" name="TextBox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66" name="TextBox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0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24583" y="4535720"/>
          <a:ext cx="2346099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659496" y="4881812"/>
          <a:ext cx="3436631" cy="673838"/>
          <a:chOff x="1660696" y="4670648"/>
          <a:chExt cx="3440743" cy="679471"/>
        </a:xfrm>
      </xdr:grpSpPr>
      <xdr:sp macro="" textlink="$K$43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2020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644843" y="5708785"/>
          <a:ext cx="3439292" cy="1075551"/>
          <a:chOff x="1173448" y="5743185"/>
          <a:chExt cx="3437094" cy="1075586"/>
        </a:xfrm>
      </xdr:grpSpPr>
      <xdr:sp macro="" textlink="$K$44">
        <xdr:nvSpPr>
          <xdr:cNvPr id="72" name="TextBox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82%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75" name="TextBox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92%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77" name="TextBox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2</xdr:col>
      <xdr:colOff>38100</xdr:colOff>
      <xdr:row>5</xdr:row>
      <xdr:rowOff>167640</xdr:rowOff>
    </xdr:from>
    <xdr:to>
      <xdr:col>9</xdr:col>
      <xdr:colOff>180975</xdr:colOff>
      <xdr:row>7</xdr:row>
      <xdr:rowOff>7620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58140" y="1196340"/>
          <a:ext cx="4493895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Dashboard’s percent positive and negative results only include items 1-38, excluding item 11.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21%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31%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AS OF TODAY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r>
            <a:rPr 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- AS OF TODAY</a:t>
          </a:r>
          <a:endParaRPr lang="en-US" sz="1200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62%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866775</xdr:colOff>
          <xdr:row>19</xdr:row>
          <xdr:rowOff>104775</xdr:rowOff>
        </xdr:from>
        <xdr:to>
          <xdr:col>11</xdr:col>
          <xdr:colOff>371475</xdr:colOff>
          <xdr:row>22</xdr:row>
          <xdr:rowOff>142875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104775</xdr:colOff>
          <xdr:row>19</xdr:row>
          <xdr:rowOff>104775</xdr:rowOff>
        </xdr:from>
        <xdr:to>
          <xdr:col>4</xdr:col>
          <xdr:colOff>495300</xdr:colOff>
          <xdr:row>22</xdr:row>
          <xdr:rowOff>47625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26506</xdr:colOff>
      <xdr:row>4</xdr:row>
      <xdr:rowOff>46548</xdr:rowOff>
    </xdr:from>
    <xdr:to>
      <xdr:col>17</xdr:col>
      <xdr:colOff>86659</xdr:colOff>
      <xdr:row>6</xdr:row>
      <xdr:rowOff>12586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26531" y="922848"/>
          <a:ext cx="9909003" cy="289888"/>
          <a:chOff x="217743" y="204155"/>
          <a:chExt cx="10317364" cy="997151"/>
        </a:xfrm>
      </xdr:grpSpPr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232246" y="929582"/>
            <a:ext cx="2788209" cy="2717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25" name="Rectangle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3656968" y="915228"/>
            <a:ext cx="6777651" cy="27172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HISPANIC,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LATINO, OR SPANISH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11</xdr:col>
      <xdr:colOff>247650</xdr:colOff>
      <xdr:row>10</xdr:row>
      <xdr:rowOff>171259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4722618" y="1818444"/>
          <a:ext cx="1792482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Hispanic,</a:t>
          </a:r>
          <a:r>
            <a:rPr lang="en-US" sz="1100" b="1" i="0" u="none" strike="noStrike" baseline="0">
              <a:solidFill>
                <a:srgbClr val="45525D"/>
              </a:solidFill>
              <a:latin typeface="+mn-lt"/>
              <a:ea typeface="+mn-ea"/>
              <a:cs typeface="Arial"/>
            </a:rPr>
            <a:t> </a:t>
          </a:r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Latino, or Spanish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7%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66%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  <xdr:twoCellAnchor>
    <xdr:from>
      <xdr:col>1</xdr:col>
      <xdr:colOff>7620</xdr:colOff>
      <xdr:row>1</xdr:row>
      <xdr:rowOff>7620</xdr:rowOff>
    </xdr:from>
    <xdr:to>
      <xdr:col>17</xdr:col>
      <xdr:colOff>173258</xdr:colOff>
      <xdr:row>6</xdr:row>
      <xdr:rowOff>70233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207645" y="207645"/>
          <a:ext cx="10014488" cy="1062738"/>
          <a:chOff x="213360" y="205740"/>
          <a:chExt cx="10307858" cy="1053213"/>
        </a:xfrm>
      </xdr:grpSpPr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205740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238661" y="897221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46" name="Rectangle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3675636" y="938913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'DASHBOARD-Demographics'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'DASHBOARD-Demographics'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49534" y="6509584"/>
          <a:ext cx="5304604" cy="5401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49534" y="5469620"/>
          <a:ext cx="5304604" cy="53377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649534" y="4446842"/>
          <a:ext cx="5301246" cy="52559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6100741" y="4195763"/>
          <a:ext cx="1787453" cy="2720573"/>
          <a:chOff x="6167441" y="1201916"/>
          <a:chExt cx="1791130" cy="2643467"/>
        </a:xfrm>
      </xdr:grpSpPr>
      <xdr:sp macro="" textlink="$AE$21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97%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2019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95%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2020	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7" name="TextBox 36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41" name="TextBox 40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87%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43" name="TextBox 42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44" name="TextBox 43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45" name="TextBox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48" name="TextBox 47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655343" y="3513592"/>
          <a:ext cx="5304604" cy="54205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655343" y="2486328"/>
          <a:ext cx="5304604" cy="52742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655343" y="1463177"/>
          <a:ext cx="5301246" cy="519618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6106550" y="1214338"/>
          <a:ext cx="1787453" cy="2706006"/>
          <a:chOff x="6167441" y="1201916"/>
          <a:chExt cx="1791130" cy="2643467"/>
        </a:xfrm>
      </xdr:grpSpPr>
      <xdr:sp macro="" textlink="$AE$16">
        <xdr:nvSpPr>
          <xdr:cNvPr id="53" name="TextBox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54" name="TextBox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55" name="TextBox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61" name="TextBox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50%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62" name="TextBox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45%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63" name="TextBox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64" name="TextBox 63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65" name="TextBox 64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66" name="TextBox 65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67" name="TextBox 66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60%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71" name="Group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72" name="TextBox 71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73" name="TextBox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74" name="TextBox 73">
              <a:extLst>
                <a:ext uri="{FF2B5EF4-FFF2-40B4-BE49-F238E27FC236}">
                  <a16:creationId xmlns:a16="http://schemas.microsoft.com/office/drawing/2014/main" id="{00000000-0008-0000-0200-00004A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75" name="TextBox 74">
              <a:extLst>
                <a:ext uri="{FF2B5EF4-FFF2-40B4-BE49-F238E27FC236}">
                  <a16:creationId xmlns:a16="http://schemas.microsoft.com/office/drawing/2014/main" id="{00000000-0008-0000-0200-00004B000000}"/>
                </a:ext>
              </a:extLst>
            </xdr:cNvPr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76" name="TextBox 75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77" name="TextBox 76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78" name="TextBox 77">
              <a:extLst>
                <a:ext uri="{FF2B5EF4-FFF2-40B4-BE49-F238E27FC236}">
                  <a16:creationId xmlns:a16="http://schemas.microsoft.com/office/drawing/2014/main" id="{00000000-0008-0000-0200-00004E000000}"/>
                </a:ext>
              </a:extLst>
            </xdr:cNvPr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79" name="TextBox 78">
              <a:extLst>
                <a:ext uri="{FF2B5EF4-FFF2-40B4-BE49-F238E27FC236}">
                  <a16:creationId xmlns:a16="http://schemas.microsoft.com/office/drawing/2014/main" id="{00000000-0008-0000-0200-00004F000000}"/>
                </a:ext>
              </a:extLst>
            </xdr:cNvPr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80" name="TextBox 79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 txBox="1"/>
          </xdr:nvSpPr>
          <xdr:spPr>
            <a:xfrm>
              <a:off x="61728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2020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82" name="TextBox 81">
              <a:extLst>
                <a:ext uri="{FF2B5EF4-FFF2-40B4-BE49-F238E27FC236}">
                  <a16:creationId xmlns:a16="http://schemas.microsoft.com/office/drawing/2014/main" id="{00000000-0008-0000-0200-000052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2019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200-000053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85" name="TextBox 84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86" name="TextBox 85">
              <a:extLst>
                <a:ext uri="{FF2B5EF4-FFF2-40B4-BE49-F238E27FC236}">
                  <a16:creationId xmlns:a16="http://schemas.microsoft.com/office/drawing/2014/main" id="{00000000-0008-0000-0200-000056000000}"/>
                </a:ext>
              </a:extLst>
            </xdr:cNvPr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87" name="TextBox 86">
              <a:extLst>
                <a:ext uri="{FF2B5EF4-FFF2-40B4-BE49-F238E27FC236}">
                  <a16:creationId xmlns:a16="http://schemas.microsoft.com/office/drawing/2014/main" id="{00000000-0008-0000-0200-000057000000}"/>
                </a:ext>
              </a:extLst>
            </xdr:cNvPr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88" name="TextBox 87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35%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89" name="TextBox 88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90" name="TextBox 89">
              <a:extLst>
                <a:ext uri="{FF2B5EF4-FFF2-40B4-BE49-F238E27FC236}">
                  <a16:creationId xmlns:a16="http://schemas.microsoft.com/office/drawing/2014/main" id="{00000000-0008-0000-0200-00005A000000}"/>
                </a:ext>
              </a:extLst>
            </xdr:cNvPr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91" name="TextBox 90">
              <a:extLst>
                <a:ext uri="{FF2B5EF4-FFF2-40B4-BE49-F238E27FC236}">
                  <a16:creationId xmlns:a16="http://schemas.microsoft.com/office/drawing/2014/main" id="{00000000-0008-0000-0200-00005B000000}"/>
                </a:ext>
              </a:extLst>
            </xdr:cNvPr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92" name="TextBox 91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93" name="TextBox 92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94" name="TextBox 93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:cNvPr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95" name="TextBox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96" name="TextBox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2952369" y="4451490"/>
          <a:ext cx="3196003" cy="53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has the job-relevant knowledge and skills necessary to accomplish organizational goals.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7239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26506</xdr:colOff>
      <xdr:row>4</xdr:row>
      <xdr:rowOff>35820</xdr:rowOff>
    </xdr:from>
    <xdr:to>
      <xdr:col>17</xdr:col>
      <xdr:colOff>86659</xdr:colOff>
      <xdr:row>6</xdr:row>
      <xdr:rowOff>3061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GrpSpPr/>
      </xdr:nvGrpSpPr>
      <xdr:grpSpPr>
        <a:xfrm>
          <a:off x="226531" y="912120"/>
          <a:ext cx="9909003" cy="291091"/>
          <a:chOff x="217743" y="196535"/>
          <a:chExt cx="10317364" cy="995246"/>
        </a:xfrm>
      </xdr:grpSpPr>
      <xdr:sp macro="" textlink="">
        <xdr:nvSpPr>
          <xdr:cNvPr id="100" name="TextBox 99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 txBox="1"/>
        </xdr:nvSpPr>
        <xdr:spPr>
          <a:xfrm>
            <a:off x="232246" y="920576"/>
            <a:ext cx="2788209" cy="271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1" name="Rectangle 100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/>
        </xdr:nvSpPr>
        <xdr:spPr>
          <a:xfrm>
            <a:off x="3656968" y="904500"/>
            <a:ext cx="6777651" cy="27120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02" name="TextBox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2644798" y="2482061"/>
          <a:ext cx="409696" cy="23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2644798" y="3009737"/>
          <a:ext cx="409696" cy="23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04" name="Text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2644798" y="3505747"/>
          <a:ext cx="409696" cy="23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2952369" y="1955232"/>
          <a:ext cx="3196003" cy="550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workload is reasonable.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06" name="TextBox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2952369" y="3009737"/>
          <a:ext cx="3196003" cy="54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your involvement in decisions that affect your work?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07" name="TextBox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2952369" y="3505746"/>
          <a:ext cx="3196003" cy="542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talents are used well in the workplace.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08" name="TextBox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2644798" y="1461779"/>
          <a:ext cx="409696" cy="231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09" name="TextBox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2644798" y="1955232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10" name="TextBox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2952369" y="1463176"/>
          <a:ext cx="3196003" cy="54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111" name="TextBox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2952369" y="2486327"/>
          <a:ext cx="3196003" cy="556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recognition you receive for doing a good job?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/>
      </xdr:nvSpPr>
      <xdr:spPr>
        <a:xfrm>
          <a:off x="229330" y="1495425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7</xdr:row>
          <xdr:rowOff>66675</xdr:rowOff>
        </xdr:from>
        <xdr:to>
          <xdr:col>5</xdr:col>
          <xdr:colOff>676275</xdr:colOff>
          <xdr:row>8</xdr:row>
          <xdr:rowOff>85725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114" name="Chart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CxnSpPr/>
      </xdr:nvCxnSpPr>
      <xdr:spPr>
        <a:xfrm flipV="1">
          <a:off x="558054" y="4157923"/>
          <a:ext cx="9279031" cy="36006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24</xdr:row>
          <xdr:rowOff>0</xdr:rowOff>
        </xdr:from>
        <xdr:to>
          <xdr:col>5</xdr:col>
          <xdr:colOff>676275</xdr:colOff>
          <xdr:row>25</xdr:row>
          <xdr:rowOff>85725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118" name="TextBox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2644798" y="5476531"/>
          <a:ext cx="409696" cy="2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119" name="TextBox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2644798" y="5989940"/>
          <a:ext cx="409696" cy="23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120" name="TextBox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2644798" y="6521326"/>
          <a:ext cx="409696" cy="230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121" name="TextBox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2952369" y="4954793"/>
          <a:ext cx="3196003" cy="57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122" name="TextBox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2952369" y="5989940"/>
          <a:ext cx="3196003" cy="53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123" name="TextBox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2952369" y="6524583"/>
          <a:ext cx="3196003" cy="52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124" name="TextBox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2644798" y="4451490"/>
          <a:ext cx="409696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Q13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125" name="TextBox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2644798" y="4954793"/>
          <a:ext cx="409696" cy="287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126" name="TextBox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2952369" y="5476531"/>
          <a:ext cx="3196003" cy="53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127" name="TextBox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2019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128" name="TextBox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2019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129" name="TextBox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2019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130" name="TextBox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/>
      </xdr:nvSpPr>
      <xdr:spPr>
        <a:xfrm>
          <a:off x="1114427" y="5953125"/>
          <a:ext cx="1094105" cy="838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 decreased since 2019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133" name="Chart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134" name="Rounded Rectangle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4953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135" name="Rounded Rectangle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495300" y="60198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136" name="TextBox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6166979" y="7144311"/>
          <a:ext cx="456372" cy="251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7620</xdr:colOff>
      <xdr:row>1</xdr:row>
      <xdr:rowOff>0</xdr:rowOff>
    </xdr:from>
    <xdr:to>
      <xdr:col>17</xdr:col>
      <xdr:colOff>173258</xdr:colOff>
      <xdr:row>6</xdr:row>
      <xdr:rowOff>62613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GrpSpPr/>
      </xdr:nvGrpSpPr>
      <xdr:grpSpPr>
        <a:xfrm>
          <a:off x="207645" y="200025"/>
          <a:ext cx="10014488" cy="1062738"/>
          <a:chOff x="213360" y="198120"/>
          <a:chExt cx="10307858" cy="1053213"/>
        </a:xfrm>
      </xdr:grpSpPr>
      <xdr:pic>
        <xdr:nvPicPr>
          <xdr:cNvPr id="143" name="Picture 142">
            <a:extLst>
              <a:ext uri="{FF2B5EF4-FFF2-40B4-BE49-F238E27FC236}">
                <a16:creationId xmlns:a16="http://schemas.microsoft.com/office/drawing/2014/main" id="{00000000-0008-0000-0200-00008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198120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4" name="TextBox 143">
            <a:extLst>
              <a:ext uri="{FF2B5EF4-FFF2-40B4-BE49-F238E27FC236}">
                <a16:creationId xmlns:a16="http://schemas.microsoft.com/office/drawing/2014/main" id="{00000000-0008-0000-0200-000090000000}"/>
              </a:ext>
            </a:extLst>
          </xdr:cNvPr>
          <xdr:cNvSpPr txBox="1"/>
        </xdr:nvSpPr>
        <xdr:spPr>
          <a:xfrm>
            <a:off x="238661" y="889601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45" name="Rectangle 144">
            <a:extLst>
              <a:ext uri="{FF2B5EF4-FFF2-40B4-BE49-F238E27FC236}">
                <a16:creationId xmlns:a16="http://schemas.microsoft.com/office/drawing/2014/main" id="{00000000-0008-0000-0200-000091000000}"/>
              </a:ext>
            </a:extLst>
          </xdr:cNvPr>
          <xdr:cNvSpPr/>
        </xdr:nvSpPr>
        <xdr:spPr>
          <a:xfrm>
            <a:off x="3675636" y="931293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Office of Special Counsel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45720</xdr:colOff>
      <xdr:row>6</xdr:row>
      <xdr:rowOff>15240</xdr:rowOff>
    </xdr:from>
    <xdr:to>
      <xdr:col>10</xdr:col>
      <xdr:colOff>419100</xdr:colOff>
      <xdr:row>7</xdr:row>
      <xdr:rowOff>30480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/>
      </xdr:nvSpPr>
      <xdr:spPr>
        <a:xfrm>
          <a:off x="365760" y="1203960"/>
          <a:ext cx="58521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Dashboard’s largest item increases and decreases only include items 1-38, excluding item 11.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8\Report%20Production\Template\AES\FEVS%20AES%20Mo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at.com\DFS\2019\Report%20Production\Mockups\AES\2019%20AES_Mockup%2005-1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_DEMOGRAPHICS"/>
      <sheetName val="DASHBOARD_TRENDING"/>
      <sheetName val="CORE SURVEY"/>
      <sheetName val="WORK LIFE-TELEWORK"/>
      <sheetName val="DEMOGRAPHICS"/>
      <sheetName val="TREND CORE SURVEY"/>
      <sheetName val="ASI"/>
      <sheetName val="ITEM CHANGES"/>
    </sheetNames>
    <sheetDataSet>
      <sheetData sheetId="0" refreshError="1"/>
      <sheetData sheetId="1">
        <row r="42">
          <cell r="D42" t="str">
            <v>25 and under</v>
          </cell>
          <cell r="E42">
            <v>0</v>
          </cell>
        </row>
        <row r="43">
          <cell r="E43">
            <v>0.14799999999999999</v>
          </cell>
        </row>
        <row r="44">
          <cell r="E44" t="str">
            <v>--</v>
          </cell>
        </row>
        <row r="45">
          <cell r="E45">
            <v>0.37</v>
          </cell>
        </row>
        <row r="46">
          <cell r="E46">
            <v>0.33</v>
          </cell>
        </row>
        <row r="47">
          <cell r="E47" t="str">
            <v>--</v>
          </cell>
        </row>
        <row r="48">
          <cell r="E48">
            <v>0</v>
          </cell>
        </row>
        <row r="49">
          <cell r="E49">
            <v>0</v>
          </cell>
        </row>
        <row r="50">
          <cell r="B50">
            <v>6</v>
          </cell>
          <cell r="E50" t="str">
            <v>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-Demographics"/>
      <sheetName val="DASHBOARD-Trending"/>
      <sheetName val="Core Survey"/>
      <sheetName val="Performance"/>
      <sheetName val="Partial Shutdown"/>
      <sheetName val="Telework &amp; Work-Life"/>
      <sheetName val="Demographics"/>
      <sheetName val="Trend Core Survey"/>
      <sheetName val="Trend Telework &amp; Work-Life"/>
      <sheetName val="ASI"/>
      <sheetName val="Item Changes"/>
    </sheetNames>
    <sheetDataSet>
      <sheetData sheetId="0">
        <row r="53">
          <cell r="O53">
            <v>0.96</v>
          </cell>
        </row>
      </sheetData>
      <sheetData sheetId="1">
        <row r="42">
          <cell r="D42" t="str">
            <v>25 and under</v>
          </cell>
          <cell r="E42">
            <v>0</v>
          </cell>
        </row>
        <row r="43">
          <cell r="D43" t="str">
            <v>26-29
years old</v>
          </cell>
          <cell r="E43">
            <v>0.03</v>
          </cell>
        </row>
        <row r="44">
          <cell r="D44" t="str">
            <v>30-39
years old</v>
          </cell>
          <cell r="E44">
            <v>0.24</v>
          </cell>
        </row>
        <row r="45">
          <cell r="D45" t="str">
            <v>40-49
years old</v>
          </cell>
          <cell r="E45">
            <v>0.28999999999999998</v>
          </cell>
        </row>
        <row r="46">
          <cell r="D46" t="str">
            <v>50-59
years old</v>
          </cell>
          <cell r="E46">
            <v>0.3</v>
          </cell>
        </row>
        <row r="47">
          <cell r="D47" t="str">
            <v>60 years
or older</v>
          </cell>
          <cell r="E47">
            <v>0.15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B50">
            <v>6</v>
          </cell>
          <cell r="D50" t="str">
            <v>Less than 1
year</v>
          </cell>
          <cell r="E50">
            <v>0</v>
          </cell>
        </row>
        <row r="51">
          <cell r="B51">
            <v>7</v>
          </cell>
          <cell r="D51" t="str">
            <v>1 to 3
years</v>
          </cell>
          <cell r="E51">
            <v>0.2</v>
          </cell>
        </row>
        <row r="52">
          <cell r="D52" t="str">
            <v>4 to 5
years</v>
          </cell>
          <cell r="E52">
            <v>0.08</v>
          </cell>
        </row>
        <row r="53">
          <cell r="D53" t="str">
            <v>6 to 10
years</v>
          </cell>
          <cell r="E53">
            <v>0.24</v>
          </cell>
        </row>
        <row r="54">
          <cell r="D54" t="str">
            <v>11 to 14
years</v>
          </cell>
          <cell r="E54">
            <v>0.14000000000000001</v>
          </cell>
        </row>
        <row r="55">
          <cell r="D55" t="str">
            <v>15 to 20
years</v>
          </cell>
          <cell r="E55">
            <v>0.11</v>
          </cell>
        </row>
        <row r="56">
          <cell r="D56" t="str">
            <v>More than 20
years</v>
          </cell>
          <cell r="E56">
            <v>0.23</v>
          </cell>
        </row>
      </sheetData>
      <sheetData sheetId="2">
        <row r="11">
          <cell r="X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B9C4DB"/>
    <pageSetUpPr autoPageBreaks="0"/>
  </sheetPr>
  <dimension ref="A1:BX221"/>
  <sheetViews>
    <sheetView showGridLines="0" showRowColHeaders="0" zoomScaleNormal="100" zoomScalePageLayoutView="200" workbookViewId="0">
      <selection activeCell="A250" sqref="A250"/>
    </sheetView>
  </sheetViews>
  <sheetFormatPr defaultColWidth="8.85546875" defaultRowHeight="12.75" x14ac:dyDescent="0.2"/>
  <cols>
    <col min="1" max="1" width="3" style="1" customWidth="1"/>
    <col min="2" max="2" width="1.7109375" style="1" customWidth="1"/>
    <col min="3" max="3" width="3" style="1" customWidth="1"/>
    <col min="4" max="4" width="8.85546875" style="1"/>
    <col min="5" max="5" width="11.140625" style="1" customWidth="1"/>
    <col min="6" max="6" width="11.42578125" style="1" customWidth="1"/>
    <col min="7" max="7" width="12" style="1" customWidth="1"/>
    <col min="8" max="8" width="7.85546875" style="1" customWidth="1"/>
    <col min="9" max="9" width="9.140625" style="1" customWidth="1"/>
    <col min="10" max="10" width="16.42578125" style="1" customWidth="1"/>
    <col min="11" max="11" width="9.42578125" style="1" customWidth="1"/>
    <col min="12" max="12" width="12" style="1" customWidth="1"/>
    <col min="13" max="13" width="7.85546875" style="1" customWidth="1"/>
    <col min="14" max="16" width="8.85546875" style="1"/>
    <col min="17" max="17" width="10.28515625" style="1" customWidth="1"/>
    <col min="18" max="19" width="2.7109375" style="1" customWidth="1"/>
    <col min="20" max="37" width="2.7109375" style="3" customWidth="1"/>
    <col min="38" max="38" width="2.7109375" style="5" customWidth="1"/>
    <col min="39" max="39" width="2.7109375" style="4" customWidth="1"/>
    <col min="40" max="44" width="2.7109375" style="5" customWidth="1"/>
    <col min="45" max="46" width="2.5703125" style="5" customWidth="1"/>
    <col min="47" max="56" width="2.7109375" style="5" customWidth="1"/>
    <col min="57" max="60" width="2.7109375" style="44" customWidth="1"/>
    <col min="61" max="62" width="2.85546875" style="44" customWidth="1"/>
    <col min="63" max="71" width="2.85546875" style="1" customWidth="1"/>
    <col min="72" max="76" width="8.85546875" style="1" hidden="1" customWidth="1"/>
    <col min="77" max="77" width="0" style="1" hidden="1" customWidth="1"/>
    <col min="78" max="16384" width="8.85546875" style="1"/>
  </cols>
  <sheetData>
    <row r="1" spans="2:53" ht="15.75" customHeight="1" thickBot="1" x14ac:dyDescent="0.25">
      <c r="S1" s="2"/>
      <c r="X1" s="2"/>
      <c r="Y1" s="2"/>
      <c r="Z1" s="2"/>
      <c r="AA1" s="2"/>
      <c r="AF1" s="2"/>
      <c r="AG1" s="2"/>
      <c r="AH1" s="2"/>
      <c r="AI1" s="2"/>
      <c r="AJ1" s="2"/>
      <c r="AK1" s="4"/>
      <c r="AL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2:53" ht="15" customHeight="1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2"/>
      <c r="T2" s="124" t="s">
        <v>0</v>
      </c>
      <c r="U2" s="124" t="s">
        <v>1</v>
      </c>
      <c r="V2" s="124" t="s">
        <v>2</v>
      </c>
      <c r="W2" s="124" t="s">
        <v>3</v>
      </c>
      <c r="X2" s="124" t="s">
        <v>4</v>
      </c>
      <c r="Y2" s="124" t="s">
        <v>5</v>
      </c>
      <c r="Z2" s="124" t="s">
        <v>6</v>
      </c>
      <c r="AA2" s="124" t="s">
        <v>7</v>
      </c>
      <c r="AB2" s="124" t="s">
        <v>8</v>
      </c>
      <c r="AC2" s="124" t="s">
        <v>9</v>
      </c>
      <c r="AD2" s="124" t="s">
        <v>10</v>
      </c>
      <c r="AE2" s="124" t="s">
        <v>11</v>
      </c>
      <c r="AF2" s="2"/>
      <c r="AG2" s="2"/>
      <c r="AH2" s="2"/>
      <c r="AI2" s="2"/>
      <c r="AJ2" s="2"/>
      <c r="AK2" s="4"/>
      <c r="AL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2:53" ht="21.75" customHeight="1" x14ac:dyDescent="0.4"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2"/>
      <c r="T3" s="14" t="s">
        <v>12</v>
      </c>
      <c r="U3" s="2" t="s">
        <v>13</v>
      </c>
      <c r="V3" s="15">
        <v>98</v>
      </c>
      <c r="W3" s="15">
        <v>124</v>
      </c>
      <c r="X3" s="16">
        <v>0.79</v>
      </c>
      <c r="Y3" s="2">
        <v>36</v>
      </c>
      <c r="Z3" s="2">
        <v>0</v>
      </c>
      <c r="AA3" s="17">
        <v>0.87</v>
      </c>
      <c r="AB3" s="17">
        <v>0.82</v>
      </c>
      <c r="AC3" s="17">
        <v>0.92</v>
      </c>
      <c r="AD3" s="17">
        <v>0.88</v>
      </c>
      <c r="AE3" s="2" t="s">
        <v>14</v>
      </c>
      <c r="AF3" s="2"/>
      <c r="AG3" s="2"/>
      <c r="AH3" s="2"/>
      <c r="AI3" s="2"/>
      <c r="AJ3" s="2"/>
      <c r="AK3" s="5"/>
      <c r="AM3" s="5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15" customHeight="1" x14ac:dyDescent="0.2"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3"/>
      <c r="S4" s="2"/>
      <c r="T4" s="124" t="s">
        <v>15</v>
      </c>
      <c r="U4" s="124" t="s">
        <v>16</v>
      </c>
      <c r="V4" s="124" t="s">
        <v>15</v>
      </c>
      <c r="W4" s="124" t="s">
        <v>16</v>
      </c>
      <c r="X4" s="124" t="s">
        <v>15</v>
      </c>
      <c r="Y4" s="124" t="s">
        <v>16</v>
      </c>
      <c r="Z4" s="124" t="s">
        <v>15</v>
      </c>
      <c r="AA4" s="124" t="s">
        <v>16</v>
      </c>
      <c r="AB4" s="124" t="s">
        <v>15</v>
      </c>
      <c r="AC4" s="124" t="s">
        <v>16</v>
      </c>
      <c r="AD4" s="124" t="s">
        <v>15</v>
      </c>
      <c r="AE4" s="124" t="s">
        <v>16</v>
      </c>
      <c r="AF4" s="2"/>
      <c r="AG4" s="2"/>
      <c r="AH4" s="2"/>
      <c r="AI4" s="2"/>
      <c r="AJ4" s="2"/>
      <c r="AK4" s="5"/>
      <c r="AM4" s="5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2:53" x14ac:dyDescent="0.2"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3"/>
      <c r="S5" s="2"/>
      <c r="T5" s="2">
        <v>9</v>
      </c>
      <c r="U5" s="17">
        <v>0.97</v>
      </c>
      <c r="V5" s="2">
        <v>10</v>
      </c>
      <c r="W5" s="17">
        <v>0.64</v>
      </c>
      <c r="X5" s="2">
        <v>5</v>
      </c>
      <c r="Y5" s="17">
        <v>0.26</v>
      </c>
      <c r="Z5" s="2">
        <v>16</v>
      </c>
      <c r="AA5" s="17">
        <v>0</v>
      </c>
      <c r="AB5" s="2">
        <v>23</v>
      </c>
      <c r="AC5" s="17">
        <v>0.83</v>
      </c>
      <c r="AD5" s="2">
        <v>8</v>
      </c>
      <c r="AE5" s="17">
        <v>0.06</v>
      </c>
      <c r="AF5" s="2"/>
      <c r="AG5" s="2"/>
      <c r="AH5" s="2"/>
      <c r="AI5" s="2"/>
      <c r="AJ5" s="2"/>
      <c r="AK5" s="5"/>
      <c r="AM5" s="5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x14ac:dyDescent="0.2">
      <c r="B6" s="9"/>
      <c r="C6" s="11"/>
      <c r="D6" s="11"/>
      <c r="E6" s="11"/>
      <c r="F6" s="11"/>
      <c r="G6" s="11"/>
      <c r="H6" s="11"/>
      <c r="I6" s="11"/>
      <c r="J6" s="18"/>
      <c r="K6" s="11"/>
      <c r="L6" s="11"/>
      <c r="M6" s="11"/>
      <c r="N6" s="11"/>
      <c r="O6" s="11"/>
      <c r="P6" s="11"/>
      <c r="Q6" s="11"/>
      <c r="R6" s="13"/>
      <c r="S6" s="2"/>
      <c r="T6" s="2">
        <v>19</v>
      </c>
      <c r="U6" s="17">
        <v>0.96</v>
      </c>
      <c r="V6" s="2">
        <v>5</v>
      </c>
      <c r="W6" s="17">
        <v>0.65</v>
      </c>
      <c r="X6" s="2">
        <v>37</v>
      </c>
      <c r="Y6" s="17">
        <v>0.13</v>
      </c>
      <c r="Z6" s="2">
        <v>15</v>
      </c>
      <c r="AA6" s="17">
        <v>0.01</v>
      </c>
      <c r="AB6" s="2">
        <v>9</v>
      </c>
      <c r="AC6" s="17">
        <v>0.79</v>
      </c>
      <c r="AD6" s="2">
        <v>5</v>
      </c>
      <c r="AE6" s="17">
        <v>0.06</v>
      </c>
      <c r="AF6" s="2"/>
      <c r="AG6" s="2"/>
      <c r="AH6" s="2"/>
      <c r="AI6" s="2"/>
      <c r="AJ6" s="2"/>
      <c r="AK6" s="5"/>
      <c r="AM6" s="5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8.75" x14ac:dyDescent="0.2">
      <c r="B7" s="9"/>
      <c r="C7" s="11"/>
      <c r="D7" s="19"/>
      <c r="E7" s="19"/>
      <c r="F7" s="20"/>
      <c r="G7" s="20"/>
      <c r="H7" s="186"/>
      <c r="I7" s="186"/>
      <c r="J7" s="11"/>
      <c r="K7" s="11"/>
      <c r="L7" s="11"/>
      <c r="M7" s="11"/>
      <c r="N7" s="11"/>
      <c r="O7" s="11"/>
      <c r="P7" s="11"/>
      <c r="Q7" s="11"/>
      <c r="R7" s="13"/>
      <c r="S7" s="2"/>
      <c r="T7" s="2">
        <v>4</v>
      </c>
      <c r="U7" s="17">
        <v>0.96</v>
      </c>
      <c r="V7" s="2">
        <v>18</v>
      </c>
      <c r="W7" s="17">
        <v>0.71</v>
      </c>
      <c r="X7" s="2">
        <v>33</v>
      </c>
      <c r="Y7" s="17">
        <v>0.12</v>
      </c>
      <c r="Z7" s="2">
        <v>3</v>
      </c>
      <c r="AA7" s="17">
        <v>0.01</v>
      </c>
      <c r="AB7" s="2">
        <v>19</v>
      </c>
      <c r="AC7" s="17">
        <v>0.75</v>
      </c>
      <c r="AD7" s="2">
        <v>34</v>
      </c>
      <c r="AE7" s="17">
        <v>0.04</v>
      </c>
      <c r="AF7" s="2"/>
      <c r="AG7" s="2"/>
      <c r="AH7" s="2"/>
      <c r="AI7" s="2"/>
      <c r="AJ7" s="2"/>
      <c r="AK7" s="5"/>
      <c r="AM7" s="5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6.5" customHeight="1" x14ac:dyDescent="0.25">
      <c r="B8" s="9"/>
      <c r="C8" s="11"/>
      <c r="D8" s="21"/>
      <c r="E8" s="172"/>
      <c r="F8" s="22"/>
      <c r="G8" s="23"/>
      <c r="H8" s="187"/>
      <c r="I8" s="187"/>
      <c r="J8" s="11"/>
      <c r="K8" s="11"/>
      <c r="L8" s="11"/>
      <c r="M8" s="11"/>
      <c r="N8" s="11"/>
      <c r="O8" s="11"/>
      <c r="P8" s="11"/>
      <c r="Q8" s="11"/>
      <c r="R8" s="13"/>
      <c r="S8" s="2"/>
      <c r="T8" s="2">
        <v>15</v>
      </c>
      <c r="U8" s="17">
        <v>0.95</v>
      </c>
      <c r="V8" s="2">
        <v>8</v>
      </c>
      <c r="W8" s="17">
        <v>0.74</v>
      </c>
      <c r="X8" s="2">
        <v>26</v>
      </c>
      <c r="Y8" s="17">
        <v>0.12</v>
      </c>
      <c r="Z8" s="2">
        <v>22</v>
      </c>
      <c r="AA8" s="17">
        <v>0.01</v>
      </c>
      <c r="AB8" s="2">
        <v>25</v>
      </c>
      <c r="AC8" s="17">
        <v>0.74</v>
      </c>
      <c r="AD8" s="2">
        <v>6</v>
      </c>
      <c r="AE8" s="17">
        <v>0.04</v>
      </c>
      <c r="AF8" s="2"/>
      <c r="AG8" s="2"/>
      <c r="AH8" s="2"/>
      <c r="AI8" s="2"/>
      <c r="AJ8" s="2"/>
      <c r="AK8" s="5"/>
      <c r="AM8" s="5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6.5" customHeight="1" x14ac:dyDescent="0.25">
      <c r="B9" s="9"/>
      <c r="C9" s="11"/>
      <c r="D9" s="21"/>
      <c r="E9" s="172"/>
      <c r="F9" s="24"/>
      <c r="G9" s="23"/>
      <c r="H9" s="187"/>
      <c r="I9" s="187"/>
      <c r="J9" s="11"/>
      <c r="K9" s="11"/>
      <c r="L9" s="11"/>
      <c r="M9" s="11"/>
      <c r="N9" s="11"/>
      <c r="O9" s="11"/>
      <c r="P9" s="11"/>
      <c r="Q9" s="11"/>
      <c r="R9" s="13"/>
      <c r="S9" s="2"/>
      <c r="T9" s="2">
        <v>13</v>
      </c>
      <c r="U9" s="17">
        <v>0.95</v>
      </c>
      <c r="V9" s="2">
        <v>33</v>
      </c>
      <c r="W9" s="17">
        <v>0.74</v>
      </c>
      <c r="X9" s="2">
        <v>18</v>
      </c>
      <c r="Y9" s="17">
        <v>0.12</v>
      </c>
      <c r="Z9" s="2">
        <v>13</v>
      </c>
      <c r="AA9" s="17">
        <v>0.01</v>
      </c>
      <c r="AB9" s="2">
        <v>22</v>
      </c>
      <c r="AC9" s="17">
        <v>0.74</v>
      </c>
      <c r="AD9" s="2">
        <v>30</v>
      </c>
      <c r="AE9" s="17">
        <v>0.04</v>
      </c>
      <c r="AF9" s="2"/>
      <c r="AG9" s="2"/>
      <c r="AH9" s="2"/>
      <c r="AI9" s="25"/>
      <c r="AJ9" s="26"/>
      <c r="AK9" s="26"/>
      <c r="AL9" s="26"/>
      <c r="AM9" s="26"/>
      <c r="AN9" s="26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2:53" ht="16.5" customHeight="1" x14ac:dyDescent="0.25">
      <c r="B10" s="9"/>
      <c r="C10" s="11"/>
      <c r="D10" s="172"/>
      <c r="E10" s="172"/>
      <c r="F10" s="24"/>
      <c r="G10" s="23"/>
      <c r="H10" s="187"/>
      <c r="I10" s="187"/>
      <c r="J10" s="11"/>
      <c r="K10" s="11"/>
      <c r="L10" s="11"/>
      <c r="M10" s="11"/>
      <c r="N10" s="11"/>
      <c r="O10" s="11"/>
      <c r="P10" s="11"/>
      <c r="Q10" s="11"/>
      <c r="R10" s="13"/>
      <c r="S10" s="2"/>
      <c r="AF10" s="2"/>
      <c r="AG10" s="2"/>
      <c r="AH10" s="2"/>
      <c r="AI10" s="25"/>
      <c r="AJ10" s="26"/>
      <c r="AK10" s="26"/>
      <c r="AL10" s="26"/>
      <c r="AM10" s="26"/>
      <c r="AN10" s="26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2:53" ht="16.5" customHeight="1" x14ac:dyDescent="0.25">
      <c r="B11" s="9"/>
      <c r="C11" s="11"/>
      <c r="D11" s="172"/>
      <c r="E11" s="172"/>
      <c r="F11" s="24"/>
      <c r="G11" s="23"/>
      <c r="H11" s="187"/>
      <c r="I11" s="187"/>
      <c r="J11" s="11"/>
      <c r="K11" s="11"/>
      <c r="L11" s="11"/>
      <c r="M11" s="11"/>
      <c r="N11" s="11"/>
      <c r="O11" s="11"/>
      <c r="P11" s="11"/>
      <c r="Q11" s="11"/>
      <c r="R11" s="13"/>
      <c r="S11" s="2"/>
      <c r="T11" s="2"/>
      <c r="U11" s="25"/>
      <c r="V11" s="2"/>
      <c r="W11" s="17"/>
      <c r="X11" s="2"/>
      <c r="Y11" s="17"/>
      <c r="Z11" s="2"/>
      <c r="AA11" s="17"/>
      <c r="AB11" s="2"/>
      <c r="AC11" s="17"/>
      <c r="AD11" s="2"/>
      <c r="AE11" s="17"/>
      <c r="AF11" s="2"/>
      <c r="AG11" s="2"/>
      <c r="AH11" s="2"/>
      <c r="AI11" s="25"/>
      <c r="AJ11" s="26"/>
      <c r="AK11" s="26"/>
      <c r="AL11" s="26"/>
      <c r="AM11" s="26"/>
      <c r="AN11" s="26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2:53" ht="16.5" customHeight="1" x14ac:dyDescent="0.25">
      <c r="B12" s="9"/>
      <c r="C12" s="11"/>
      <c r="D12" s="172"/>
      <c r="E12" s="172"/>
      <c r="F12" s="24"/>
      <c r="G12" s="23"/>
      <c r="H12" s="187"/>
      <c r="I12" s="187"/>
      <c r="J12" s="11"/>
      <c r="K12" s="11"/>
      <c r="L12" s="11"/>
      <c r="M12" s="11"/>
      <c r="N12" s="11"/>
      <c r="O12" s="11"/>
      <c r="P12" s="11"/>
      <c r="Q12" s="11"/>
      <c r="R12" s="13"/>
      <c r="AF12" s="2"/>
      <c r="AG12" s="2"/>
      <c r="AH12" s="2"/>
      <c r="AI12" s="25"/>
      <c r="AJ12" s="26"/>
      <c r="AK12" s="26"/>
      <c r="AL12" s="26"/>
      <c r="AM12" s="26"/>
      <c r="AN12" s="26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2:53" ht="16.5" customHeight="1" x14ac:dyDescent="0.25">
      <c r="B13" s="9"/>
      <c r="C13" s="11"/>
      <c r="D13" s="183"/>
      <c r="E13" s="183"/>
      <c r="F13" s="27"/>
      <c r="G13" s="28"/>
      <c r="H13" s="184"/>
      <c r="I13" s="184"/>
      <c r="J13" s="11"/>
      <c r="K13" s="11"/>
      <c r="L13" s="11"/>
      <c r="M13" s="11"/>
      <c r="N13" s="11"/>
      <c r="O13" s="11"/>
      <c r="P13" s="11"/>
      <c r="Q13" s="11"/>
      <c r="R13" s="13"/>
      <c r="AF13" s="2"/>
      <c r="AG13" s="2"/>
      <c r="AH13" s="2"/>
      <c r="AI13" s="25"/>
      <c r="AJ13" s="26"/>
      <c r="AK13" s="26"/>
      <c r="AL13" s="26"/>
      <c r="AM13" s="26"/>
      <c r="AN13" s="26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2:53" ht="13.5" customHeight="1" x14ac:dyDescent="0.2">
      <c r="B14" s="9"/>
      <c r="C14" s="11"/>
      <c r="D14" s="29"/>
      <c r="E14" s="29"/>
      <c r="F14" s="29"/>
      <c r="G14" s="29"/>
      <c r="H14" s="29"/>
      <c r="I14" s="29"/>
      <c r="J14" s="11"/>
      <c r="K14" s="11"/>
      <c r="L14" s="30"/>
      <c r="M14" s="11"/>
      <c r="N14" s="11"/>
      <c r="O14" s="11"/>
      <c r="P14" s="11"/>
      <c r="Q14" s="11"/>
      <c r="R14" s="13"/>
      <c r="AF14" s="2"/>
      <c r="AG14" s="25"/>
      <c r="AH14" s="25"/>
      <c r="AI14" s="25"/>
      <c r="AJ14" s="31"/>
      <c r="AK14" s="31"/>
      <c r="AL14" s="31"/>
      <c r="AM14" s="31"/>
      <c r="AN14" s="31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2:53" x14ac:dyDescent="0.2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3"/>
      <c r="AF15" s="2"/>
      <c r="AG15" s="25"/>
      <c r="AH15" s="25"/>
      <c r="AI15" s="2"/>
      <c r="AJ15" s="2"/>
      <c r="AK15" s="5"/>
      <c r="AM15" s="5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2:53" ht="13.5" customHeight="1" x14ac:dyDescent="0.2">
      <c r="B16" s="9"/>
      <c r="C16" s="11"/>
      <c r="D16" s="32"/>
      <c r="E16" s="33"/>
      <c r="F16" s="34"/>
      <c r="G16" s="34"/>
      <c r="H16" s="11"/>
      <c r="I16" s="33"/>
      <c r="J16" s="33"/>
      <c r="K16" s="34"/>
      <c r="L16" s="34"/>
      <c r="M16" s="11"/>
      <c r="N16" s="11"/>
      <c r="O16" s="11"/>
      <c r="P16" s="11"/>
      <c r="Q16" s="11"/>
      <c r="R16" s="13"/>
      <c r="S16" s="2"/>
      <c r="AD16" s="2"/>
      <c r="AE16" s="17"/>
      <c r="AF16" s="2"/>
      <c r="AG16" s="25"/>
      <c r="AH16" s="25"/>
      <c r="AI16" s="2"/>
      <c r="AJ16" s="2"/>
      <c r="AK16" s="5"/>
      <c r="AM16" s="5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2:53" ht="12.75" customHeight="1" x14ac:dyDescent="0.25">
      <c r="B17" s="9"/>
      <c r="C17" s="11"/>
      <c r="D17" s="11"/>
      <c r="E17" s="11"/>
      <c r="F17" s="35"/>
      <c r="G17" s="36"/>
      <c r="H17" s="11"/>
      <c r="I17" s="11"/>
      <c r="J17" s="11"/>
      <c r="K17" s="35"/>
      <c r="L17" s="36"/>
      <c r="M17" s="11"/>
      <c r="N17" s="11"/>
      <c r="O17" s="11"/>
      <c r="P17" s="11"/>
      <c r="Q17" s="11"/>
      <c r="R17" s="13"/>
      <c r="S17" s="2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2"/>
      <c r="AE17" s="17"/>
      <c r="AF17" s="2"/>
      <c r="AG17" s="25"/>
      <c r="AH17" s="25"/>
      <c r="AI17" s="25"/>
      <c r="AJ17" s="2"/>
      <c r="AK17" s="5"/>
      <c r="AM17" s="5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2:53" ht="12.75" customHeight="1" x14ac:dyDescent="0.25">
      <c r="B18" s="9"/>
      <c r="C18" s="11"/>
      <c r="D18" s="11"/>
      <c r="E18" s="11"/>
      <c r="F18" s="35"/>
      <c r="G18" s="36"/>
      <c r="H18" s="11"/>
      <c r="I18" s="11"/>
      <c r="J18" s="11"/>
      <c r="K18" s="35"/>
      <c r="L18" s="36"/>
      <c r="M18" s="11"/>
      <c r="N18" s="11"/>
      <c r="O18" s="11"/>
      <c r="P18" s="11"/>
      <c r="Q18" s="11"/>
      <c r="R18" s="13"/>
      <c r="S18" s="2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25"/>
      <c r="AE18" s="25"/>
      <c r="AF18" s="2"/>
      <c r="AG18" s="25"/>
      <c r="AH18" s="25"/>
      <c r="AI18" s="2"/>
      <c r="AJ18" s="2"/>
      <c r="AK18" s="5"/>
      <c r="AM18" s="5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2:53" ht="12.75" customHeight="1" x14ac:dyDescent="0.25">
      <c r="B19" s="9"/>
      <c r="C19" s="11"/>
      <c r="D19" s="11"/>
      <c r="E19" s="11"/>
      <c r="F19" s="35"/>
      <c r="G19" s="36"/>
      <c r="H19" s="11"/>
      <c r="I19" s="11"/>
      <c r="J19" s="11"/>
      <c r="K19" s="35"/>
      <c r="L19" s="36"/>
      <c r="M19" s="11"/>
      <c r="N19" s="11"/>
      <c r="O19" s="11"/>
      <c r="P19" s="11"/>
      <c r="Q19" s="11"/>
      <c r="R19" s="13"/>
      <c r="S19" s="2"/>
      <c r="T19" s="37"/>
      <c r="U19" s="37"/>
      <c r="V19" s="37"/>
      <c r="W19" s="37"/>
      <c r="X19" s="37"/>
      <c r="Y19" s="37"/>
      <c r="Z19" s="37"/>
      <c r="AA19" s="25"/>
      <c r="AB19" s="25"/>
      <c r="AC19" s="25"/>
      <c r="AD19" s="25"/>
      <c r="AE19" s="25"/>
      <c r="AF19" s="25"/>
      <c r="AG19" s="2"/>
      <c r="AH19" s="2"/>
      <c r="AI19" s="2"/>
      <c r="AJ19" s="2"/>
      <c r="AK19" s="5"/>
      <c r="AM19" s="5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2:53" ht="12.75" customHeight="1" x14ac:dyDescent="0.25">
      <c r="B20" s="9"/>
      <c r="C20" s="11"/>
      <c r="D20" s="11"/>
      <c r="E20" s="11"/>
      <c r="F20" s="35"/>
      <c r="G20" s="36"/>
      <c r="H20" s="11"/>
      <c r="I20" s="11"/>
      <c r="J20" s="11"/>
      <c r="K20" s="35"/>
      <c r="L20" s="36"/>
      <c r="M20" s="11"/>
      <c r="N20" s="11"/>
      <c r="O20" s="11"/>
      <c r="P20" s="11"/>
      <c r="Q20" s="11"/>
      <c r="R20" s="13"/>
      <c r="S20" s="2"/>
      <c r="T20" s="38"/>
      <c r="U20" s="38"/>
      <c r="V20" s="38"/>
      <c r="W20" s="38"/>
      <c r="X20" s="38"/>
      <c r="Y20" s="38"/>
      <c r="Z20" s="38"/>
      <c r="AA20" s="25"/>
      <c r="AB20" s="25"/>
      <c r="AC20" s="25"/>
      <c r="AD20" s="25"/>
      <c r="AE20" s="25"/>
      <c r="AF20" s="25"/>
      <c r="AG20" s="2"/>
      <c r="AH20" s="2"/>
      <c r="AI20" s="2"/>
      <c r="AJ20" s="2"/>
      <c r="AK20" s="5"/>
      <c r="AM20" s="5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2:53" ht="12.75" customHeight="1" x14ac:dyDescent="0.2">
      <c r="B21" s="9"/>
      <c r="C21" s="11"/>
      <c r="D21" s="11"/>
      <c r="E21" s="11"/>
      <c r="F21" s="35"/>
      <c r="G21" s="36"/>
      <c r="H21" s="11"/>
      <c r="I21" s="11"/>
      <c r="J21" s="39"/>
      <c r="K21" s="35"/>
      <c r="L21" s="36"/>
      <c r="M21" s="11"/>
      <c r="N21" s="11"/>
      <c r="O21" s="11"/>
      <c r="P21" s="11"/>
      <c r="Q21" s="11"/>
      <c r="R21" s="13"/>
      <c r="S21" s="2"/>
      <c r="X21" s="25"/>
      <c r="Y21" s="25"/>
      <c r="Z21" s="25"/>
      <c r="AA21" s="25"/>
      <c r="AB21" s="25"/>
      <c r="AC21" s="25"/>
      <c r="AD21" s="25"/>
      <c r="AE21" s="25"/>
      <c r="AF21" s="25"/>
      <c r="AG21" s="2"/>
      <c r="AH21" s="2"/>
      <c r="AI21" s="2"/>
      <c r="AJ21" s="2"/>
      <c r="AK21" s="5"/>
      <c r="AM21" s="5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2:53" ht="12.75" customHeight="1" x14ac:dyDescent="0.2">
      <c r="B22" s="9"/>
      <c r="C22" s="11"/>
      <c r="D22" s="11"/>
      <c r="E22" s="11"/>
      <c r="F22" s="35"/>
      <c r="G22" s="36"/>
      <c r="H22" s="11"/>
      <c r="I22" s="11"/>
      <c r="J22" s="11"/>
      <c r="K22" s="35"/>
      <c r="L22" s="36"/>
      <c r="M22" s="11"/>
      <c r="N22" s="11"/>
      <c r="O22" s="11"/>
      <c r="P22" s="11"/>
      <c r="Q22" s="11"/>
      <c r="R22" s="13"/>
      <c r="S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5"/>
      <c r="AM22" s="5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2:53" ht="12.75" customHeight="1" x14ac:dyDescent="0.2">
      <c r="B23" s="9"/>
      <c r="C23" s="11"/>
      <c r="D23" s="11"/>
      <c r="E23" s="11"/>
      <c r="F23" s="35"/>
      <c r="G23" s="36"/>
      <c r="H23" s="11"/>
      <c r="I23" s="11"/>
      <c r="J23" s="11"/>
      <c r="K23" s="35"/>
      <c r="L23" s="36"/>
      <c r="M23" s="11"/>
      <c r="N23" s="11"/>
      <c r="O23" s="11"/>
      <c r="P23" s="11"/>
      <c r="Q23" s="11"/>
      <c r="R23" s="13"/>
      <c r="S23" s="2"/>
      <c r="V23" s="2"/>
      <c r="W23" s="2"/>
      <c r="X23" s="40"/>
      <c r="Y23" s="40"/>
      <c r="Z23" s="25"/>
      <c r="AA23" s="25"/>
      <c r="AB23" s="25"/>
      <c r="AC23" s="25"/>
      <c r="AD23" s="2"/>
      <c r="AE23" s="2"/>
      <c r="AF23" s="2"/>
      <c r="AG23" s="2"/>
      <c r="AH23" s="2"/>
      <c r="AI23" s="2"/>
      <c r="AJ23" s="2"/>
      <c r="AK23" s="5"/>
      <c r="AM23" s="5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2:53" ht="12.75" customHeight="1" x14ac:dyDescent="0.2">
      <c r="B24" s="9"/>
      <c r="C24" s="11"/>
      <c r="D24" s="11"/>
      <c r="E24" s="11"/>
      <c r="F24" s="35"/>
      <c r="G24" s="36"/>
      <c r="H24" s="11"/>
      <c r="I24" s="11"/>
      <c r="J24" s="11"/>
      <c r="K24" s="35"/>
      <c r="L24" s="36"/>
      <c r="M24" s="11"/>
      <c r="N24" s="11"/>
      <c r="O24" s="11"/>
      <c r="P24" s="11"/>
      <c r="Q24" s="11"/>
      <c r="R24" s="13"/>
      <c r="S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5"/>
      <c r="AM24" s="5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2:53" ht="12.75" customHeight="1" x14ac:dyDescent="0.2">
      <c r="B25" s="9"/>
      <c r="C25" s="11"/>
      <c r="D25" s="11"/>
      <c r="E25" s="11"/>
      <c r="F25" s="35"/>
      <c r="G25" s="36"/>
      <c r="H25" s="11"/>
      <c r="I25" s="11"/>
      <c r="J25" s="11"/>
      <c r="K25" s="35"/>
      <c r="L25" s="36"/>
      <c r="M25" s="11"/>
      <c r="N25" s="11"/>
      <c r="O25" s="11"/>
      <c r="P25" s="11"/>
      <c r="Q25" s="11"/>
      <c r="R25" s="1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5"/>
      <c r="AM25" s="5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2:53" ht="12.75" customHeight="1" x14ac:dyDescent="0.2">
      <c r="B26" s="9"/>
      <c r="C26" s="11"/>
      <c r="D26" s="11"/>
      <c r="E26" s="11"/>
      <c r="F26" s="35"/>
      <c r="G26" s="36"/>
      <c r="H26" s="11"/>
      <c r="I26" s="11"/>
      <c r="J26" s="11"/>
      <c r="K26" s="35"/>
      <c r="L26" s="36"/>
      <c r="M26" s="11"/>
      <c r="N26" s="11"/>
      <c r="O26" s="11"/>
      <c r="P26" s="11"/>
      <c r="Q26" s="11"/>
      <c r="R26" s="1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5"/>
      <c r="AM26" s="5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2:53" ht="15" x14ac:dyDescent="0.25"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3"/>
      <c r="S27" s="2"/>
      <c r="T27" s="2"/>
      <c r="U27" s="2"/>
      <c r="V27" s="2"/>
      <c r="W27" s="41"/>
      <c r="X27" s="25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5"/>
      <c r="AM27" s="5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2:53" x14ac:dyDescent="0.2">
      <c r="B28" s="9"/>
      <c r="C28" s="11"/>
      <c r="D28" s="42"/>
      <c r="E28" s="42"/>
      <c r="F28" s="42"/>
      <c r="G28" s="4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5"/>
      <c r="AE28" s="25"/>
      <c r="AF28" s="25"/>
      <c r="AG28" s="25"/>
      <c r="AH28" s="25"/>
      <c r="AI28" s="25"/>
      <c r="AJ28" s="25"/>
      <c r="AK28" s="5"/>
      <c r="AM28" s="5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2:53" ht="13.5" customHeight="1" x14ac:dyDescent="0.2">
      <c r="B29" s="9"/>
      <c r="C29" s="11"/>
      <c r="D29" s="33"/>
      <c r="E29" s="33"/>
      <c r="F29" s="34"/>
      <c r="G29" s="34"/>
      <c r="H29" s="11"/>
      <c r="I29" s="33"/>
      <c r="J29" s="33"/>
      <c r="K29" s="34"/>
      <c r="L29" s="34"/>
      <c r="M29" s="11"/>
      <c r="N29" s="11"/>
      <c r="O29" s="11"/>
      <c r="P29" s="11"/>
      <c r="Q29" s="11"/>
      <c r="R29" s="13"/>
      <c r="S29" s="2"/>
      <c r="T29" s="2"/>
      <c r="U29" s="40"/>
      <c r="V29" s="43"/>
      <c r="W29" s="40"/>
      <c r="X29" s="43"/>
      <c r="Y29" s="40"/>
      <c r="Z29" s="43"/>
      <c r="AA29" s="40"/>
      <c r="AB29" s="43"/>
      <c r="AC29" s="40"/>
      <c r="AD29" s="43"/>
      <c r="AE29" s="25"/>
      <c r="AF29" s="25"/>
      <c r="AG29" s="25"/>
      <c r="AH29" s="25"/>
      <c r="AI29" s="25"/>
      <c r="AJ29" s="25"/>
      <c r="AK29" s="5"/>
      <c r="AM29" s="5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2:53" ht="12.75" customHeight="1" x14ac:dyDescent="0.2">
      <c r="B30" s="9"/>
      <c r="C30" s="11"/>
      <c r="D30" s="11"/>
      <c r="E30" s="11"/>
      <c r="F30" s="35"/>
      <c r="G30" s="36"/>
      <c r="H30" s="11"/>
      <c r="I30" s="11"/>
      <c r="J30" s="11"/>
      <c r="K30" s="35"/>
      <c r="L30" s="36"/>
      <c r="M30" s="11"/>
      <c r="N30" s="11"/>
      <c r="O30" s="11"/>
      <c r="P30" s="11"/>
      <c r="Q30" s="11"/>
      <c r="R30" s="13"/>
      <c r="S30" s="2"/>
      <c r="T30" s="2"/>
      <c r="U30" s="40"/>
      <c r="V30" s="43"/>
      <c r="W30" s="40"/>
      <c r="X30" s="43"/>
      <c r="Y30" s="40"/>
      <c r="Z30" s="43"/>
      <c r="AA30" s="40"/>
      <c r="AB30" s="43"/>
      <c r="AC30" s="40"/>
      <c r="AD30" s="43"/>
      <c r="AE30" s="25"/>
      <c r="AF30" s="25"/>
      <c r="AG30" s="25"/>
      <c r="AH30" s="25"/>
      <c r="AI30" s="25"/>
      <c r="AJ30" s="25"/>
      <c r="AK30" s="5"/>
      <c r="AM30" s="5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2:53" ht="12.75" customHeight="1" x14ac:dyDescent="0.2">
      <c r="B31" s="9"/>
      <c r="C31" s="11"/>
      <c r="D31" s="11"/>
      <c r="E31" s="11"/>
      <c r="F31" s="35"/>
      <c r="G31" s="36"/>
      <c r="H31" s="11"/>
      <c r="I31" s="11"/>
      <c r="J31" s="11"/>
      <c r="K31" s="35"/>
      <c r="L31" s="36"/>
      <c r="M31" s="11"/>
      <c r="N31" s="11"/>
      <c r="O31" s="11"/>
      <c r="P31" s="11"/>
      <c r="Q31" s="11"/>
      <c r="R31" s="13"/>
      <c r="S31" s="2"/>
      <c r="T31" s="2"/>
      <c r="U31" s="40"/>
      <c r="V31" s="43"/>
      <c r="W31" s="40"/>
      <c r="X31" s="43"/>
      <c r="Y31" s="40"/>
      <c r="Z31" s="43"/>
      <c r="AA31" s="40"/>
      <c r="AB31" s="43"/>
      <c r="AC31" s="40"/>
      <c r="AD31" s="43"/>
      <c r="AE31" s="25"/>
      <c r="AF31" s="25"/>
      <c r="AG31" s="25"/>
      <c r="AH31" s="25"/>
      <c r="AI31" s="25"/>
      <c r="AJ31" s="25"/>
      <c r="AK31" s="5"/>
      <c r="AM31" s="5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2:53" ht="12.75" customHeight="1" x14ac:dyDescent="0.2">
      <c r="B32" s="9"/>
      <c r="C32" s="11"/>
      <c r="D32" s="11"/>
      <c r="E32" s="11"/>
      <c r="F32" s="35"/>
      <c r="G32" s="36"/>
      <c r="H32" s="11"/>
      <c r="I32" s="11"/>
      <c r="J32" s="11"/>
      <c r="K32" s="35"/>
      <c r="L32" s="36"/>
      <c r="M32" s="11"/>
      <c r="N32" s="11"/>
      <c r="O32" s="11"/>
      <c r="P32" s="11"/>
      <c r="Q32" s="11"/>
      <c r="R32" s="13"/>
      <c r="S32" s="2"/>
      <c r="T32" s="2"/>
      <c r="U32" s="40"/>
      <c r="V32" s="43"/>
      <c r="W32" s="40"/>
      <c r="X32" s="43"/>
      <c r="Y32" s="40"/>
      <c r="Z32" s="43"/>
      <c r="AA32" s="40"/>
      <c r="AB32" s="43"/>
      <c r="AC32" s="40"/>
      <c r="AD32" s="43"/>
      <c r="AE32" s="25"/>
      <c r="AF32" s="25"/>
      <c r="AG32" s="25"/>
      <c r="AH32" s="25"/>
      <c r="AI32" s="25"/>
      <c r="AJ32" s="25"/>
      <c r="AK32" s="5"/>
      <c r="AM32" s="5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70" ht="12.75" customHeight="1" x14ac:dyDescent="0.2">
      <c r="B33" s="9"/>
      <c r="C33" s="11"/>
      <c r="D33" s="11"/>
      <c r="E33" s="11"/>
      <c r="F33" s="35"/>
      <c r="G33" s="36"/>
      <c r="H33" s="11"/>
      <c r="I33" s="11"/>
      <c r="J33" s="11"/>
      <c r="K33" s="35"/>
      <c r="L33" s="36"/>
      <c r="M33" s="11"/>
      <c r="N33" s="11"/>
      <c r="O33" s="11"/>
      <c r="P33" s="11"/>
      <c r="Q33" s="11"/>
      <c r="R33" s="13"/>
      <c r="S33" s="2"/>
      <c r="T33" s="2"/>
      <c r="U33" s="40"/>
      <c r="V33" s="43"/>
      <c r="W33" s="40"/>
      <c r="X33" s="43"/>
      <c r="Y33" s="40"/>
      <c r="Z33" s="43"/>
      <c r="AA33" s="40"/>
      <c r="AB33" s="43"/>
      <c r="AC33" s="40"/>
      <c r="AD33" s="43"/>
      <c r="AE33" s="2"/>
      <c r="AF33" s="2">
        <v>1</v>
      </c>
      <c r="AG33" s="2"/>
      <c r="AH33" s="2"/>
      <c r="AI33" s="2"/>
      <c r="AJ33" s="2"/>
      <c r="AK33" s="5"/>
      <c r="AM33" s="5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70" ht="12.75" customHeight="1" x14ac:dyDescent="0.2">
      <c r="B34" s="9"/>
      <c r="C34" s="11"/>
      <c r="D34" s="11"/>
      <c r="E34" s="11"/>
      <c r="F34" s="35"/>
      <c r="G34" s="36"/>
      <c r="H34" s="11"/>
      <c r="I34" s="11"/>
      <c r="J34" s="11"/>
      <c r="K34" s="35"/>
      <c r="L34" s="36"/>
      <c r="M34" s="11"/>
      <c r="N34" s="11"/>
      <c r="O34" s="11"/>
      <c r="P34" s="11"/>
      <c r="Q34" s="11"/>
      <c r="R34" s="13"/>
      <c r="S34" s="2"/>
      <c r="T34" s="2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2"/>
      <c r="AF34" s="2"/>
      <c r="AG34" s="2"/>
      <c r="AH34" s="2"/>
      <c r="AI34" s="2"/>
      <c r="AJ34" s="2"/>
      <c r="AK34" s="5"/>
      <c r="AM34" s="5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70" ht="12.75" customHeight="1" x14ac:dyDescent="0.2">
      <c r="B35" s="9"/>
      <c r="C35" s="11"/>
      <c r="D35" s="11"/>
      <c r="E35" s="11"/>
      <c r="F35" s="35"/>
      <c r="G35" s="36"/>
      <c r="H35" s="11"/>
      <c r="I35" s="11"/>
      <c r="J35" s="11"/>
      <c r="K35" s="35"/>
      <c r="L35" s="36"/>
      <c r="M35" s="11"/>
      <c r="N35" s="11"/>
      <c r="O35" s="11"/>
      <c r="P35" s="11"/>
      <c r="Q35" s="11"/>
      <c r="R35" s="13"/>
      <c r="S35" s="2"/>
      <c r="T35" s="2"/>
      <c r="U35" s="45"/>
      <c r="V35" s="17"/>
      <c r="W35" s="45"/>
      <c r="X35" s="17"/>
      <c r="Y35" s="45"/>
      <c r="Z35" s="17"/>
      <c r="AA35" s="45"/>
      <c r="AB35" s="17"/>
      <c r="AC35" s="45"/>
      <c r="AD35" s="17"/>
      <c r="AE35" s="2"/>
      <c r="AF35" s="2"/>
      <c r="AG35" s="2"/>
      <c r="AH35" s="2"/>
      <c r="AI35" s="2"/>
      <c r="AJ35" s="2"/>
      <c r="AK35" s="5"/>
      <c r="AM35" s="5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70" ht="12.75" customHeight="1" x14ac:dyDescent="0.2">
      <c r="B36" s="9"/>
      <c r="C36" s="11"/>
      <c r="D36" s="11"/>
      <c r="E36" s="11"/>
      <c r="F36" s="35"/>
      <c r="G36" s="36"/>
      <c r="H36" s="11"/>
      <c r="I36" s="11"/>
      <c r="J36" s="11"/>
      <c r="K36" s="35"/>
      <c r="L36" s="36"/>
      <c r="M36" s="11"/>
      <c r="N36" s="11"/>
      <c r="O36" s="11"/>
      <c r="P36" s="11"/>
      <c r="Q36" s="11"/>
      <c r="R36" s="13"/>
      <c r="S36" s="2"/>
      <c r="T36" s="2"/>
      <c r="U36" s="45"/>
      <c r="V36" s="17"/>
      <c r="W36" s="45"/>
      <c r="X36" s="17"/>
      <c r="Y36" s="45"/>
      <c r="Z36" s="17"/>
      <c r="AA36" s="45"/>
      <c r="AB36" s="17"/>
      <c r="AC36" s="45"/>
      <c r="AD36" s="17"/>
      <c r="AE36" s="2"/>
      <c r="AF36" s="2"/>
      <c r="AG36" s="2"/>
      <c r="AH36" s="2"/>
      <c r="AI36" s="2"/>
      <c r="AJ36" s="2"/>
      <c r="AK36" s="5"/>
      <c r="AM36" s="5"/>
      <c r="AR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/>
      <c r="BK36" s="5"/>
      <c r="BL36" s="5"/>
      <c r="BM36" s="44"/>
      <c r="BN36" s="44"/>
      <c r="BO36" s="44"/>
      <c r="BP36" s="44"/>
      <c r="BQ36" s="44"/>
      <c r="BR36" s="44"/>
    </row>
    <row r="37" spans="1:70" ht="12.75" customHeight="1" x14ac:dyDescent="0.2">
      <c r="B37" s="9"/>
      <c r="C37" s="11"/>
      <c r="D37" s="11"/>
      <c r="E37" s="11"/>
      <c r="F37" s="35"/>
      <c r="G37" s="36"/>
      <c r="H37" s="11"/>
      <c r="I37" s="11"/>
      <c r="J37" s="11"/>
      <c r="K37" s="35"/>
      <c r="L37" s="36"/>
      <c r="M37" s="11"/>
      <c r="N37" s="11"/>
      <c r="O37" s="11"/>
      <c r="P37" s="11"/>
      <c r="Q37" s="11"/>
      <c r="R37" s="13"/>
      <c r="S37" s="2"/>
      <c r="T37" s="2"/>
      <c r="U37" s="25"/>
      <c r="V37" s="2"/>
      <c r="W37" s="2"/>
      <c r="X37" s="2"/>
      <c r="Y37" s="2"/>
      <c r="Z37" s="2"/>
      <c r="AA37" s="25"/>
      <c r="AB37" s="25"/>
      <c r="AC37" s="2"/>
      <c r="AD37" s="2"/>
      <c r="AE37" s="2"/>
      <c r="AF37" s="2"/>
      <c r="AG37" s="2"/>
      <c r="AH37" s="2"/>
      <c r="AI37" s="2"/>
      <c r="AJ37" s="2"/>
      <c r="AK37" s="5"/>
      <c r="AM37" s="5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5"/>
      <c r="BK37" s="5"/>
      <c r="BL37" s="5"/>
      <c r="BM37" s="44"/>
      <c r="BN37" s="44"/>
      <c r="BO37" s="44"/>
      <c r="BP37" s="44"/>
      <c r="BQ37" s="44"/>
      <c r="BR37" s="44"/>
    </row>
    <row r="38" spans="1:70" ht="12.75" customHeight="1" x14ac:dyDescent="0.2">
      <c r="B38" s="9"/>
      <c r="C38" s="11"/>
      <c r="D38" s="11"/>
      <c r="E38" s="11"/>
      <c r="F38" s="35"/>
      <c r="G38" s="36"/>
      <c r="H38" s="11"/>
      <c r="I38" s="11"/>
      <c r="J38" s="11"/>
      <c r="K38" s="35"/>
      <c r="L38" s="36"/>
      <c r="M38" s="11"/>
      <c r="N38" s="11"/>
      <c r="O38" s="11"/>
      <c r="P38" s="11"/>
      <c r="Q38" s="11"/>
      <c r="R38" s="13"/>
      <c r="S38" s="2"/>
      <c r="T38" s="2"/>
      <c r="U38" s="25"/>
      <c r="V38" s="2"/>
      <c r="W38" s="2"/>
      <c r="X38" s="2"/>
      <c r="Y38" s="2"/>
      <c r="Z38" s="2"/>
      <c r="AA38" s="25"/>
      <c r="AB38" s="25"/>
      <c r="AC38" s="2"/>
      <c r="AD38" s="2"/>
      <c r="AE38" s="2"/>
      <c r="AF38" s="2"/>
      <c r="AG38" s="2"/>
      <c r="AH38" s="2"/>
      <c r="AI38" s="2"/>
      <c r="AJ38" s="2"/>
      <c r="AK38" s="5"/>
      <c r="AM38" s="5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5"/>
      <c r="BK38" s="5"/>
      <c r="BL38" s="5"/>
      <c r="BM38" s="44"/>
      <c r="BN38" s="44"/>
      <c r="BO38" s="44"/>
      <c r="BP38" s="44"/>
      <c r="BQ38" s="44"/>
      <c r="BR38" s="44"/>
    </row>
    <row r="39" spans="1:70" ht="12.75" customHeight="1" x14ac:dyDescent="0.2"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3"/>
      <c r="S39" s="2"/>
      <c r="T39" s="2"/>
      <c r="U39" s="25"/>
      <c r="V39" s="2"/>
      <c r="W39" s="2"/>
      <c r="X39" s="2"/>
      <c r="Y39" s="2"/>
      <c r="Z39" s="2"/>
      <c r="AA39" s="25"/>
      <c r="AB39" s="25"/>
      <c r="AC39" s="2"/>
      <c r="AD39" s="2"/>
      <c r="AE39" s="2"/>
      <c r="AF39" s="2"/>
      <c r="AG39" s="2"/>
      <c r="AH39" s="2"/>
      <c r="AI39" s="2"/>
      <c r="AJ39" s="2"/>
      <c r="AK39" s="5"/>
      <c r="AM39" s="5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5"/>
      <c r="BK39" s="5"/>
      <c r="BL39" s="5"/>
      <c r="BM39" s="44"/>
      <c r="BN39" s="44"/>
      <c r="BO39" s="44"/>
      <c r="BP39" s="44"/>
      <c r="BQ39" s="44"/>
      <c r="BR39" s="44"/>
    </row>
    <row r="40" spans="1:70" ht="14.25" customHeight="1" thickBot="1" x14ac:dyDescent="0.25">
      <c r="B40" s="46"/>
      <c r="C40" s="47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47"/>
      <c r="O40" s="47"/>
      <c r="P40" s="47"/>
      <c r="Q40" s="47"/>
      <c r="R40" s="48"/>
      <c r="S40" s="2"/>
      <c r="T40" s="2"/>
      <c r="U40" s="25"/>
      <c r="V40" s="2"/>
      <c r="W40" s="2"/>
      <c r="X40" s="2"/>
      <c r="Y40" s="2"/>
      <c r="Z40" s="2"/>
      <c r="AA40" s="25"/>
      <c r="AB40" s="25"/>
      <c r="AC40" s="2"/>
      <c r="AD40" s="2"/>
      <c r="AE40" s="2"/>
      <c r="AF40" s="2"/>
      <c r="AG40" s="2"/>
      <c r="AH40" s="2"/>
      <c r="AI40" s="2"/>
      <c r="AJ40" s="2"/>
      <c r="AK40" s="5"/>
      <c r="AM40" s="5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5"/>
      <c r="BK40" s="5"/>
      <c r="BL40" s="5"/>
      <c r="BM40" s="44"/>
      <c r="BN40" s="44"/>
      <c r="BO40" s="44"/>
      <c r="BP40" s="44"/>
      <c r="BQ40" s="44"/>
      <c r="BR40" s="44"/>
    </row>
    <row r="41" spans="1:70" ht="11.25" customHeight="1" x14ac:dyDescent="0.2">
      <c r="S41" s="5"/>
      <c r="T41" s="5"/>
      <c r="V41" s="5"/>
      <c r="W41" s="5"/>
      <c r="X41" s="5"/>
      <c r="Y41" s="5"/>
      <c r="Z41" s="5"/>
      <c r="AC41" s="5"/>
      <c r="AD41" s="5"/>
      <c r="AE41" s="5"/>
      <c r="AF41" s="5"/>
      <c r="AG41" s="5"/>
      <c r="AH41" s="5"/>
      <c r="AI41" s="5"/>
      <c r="AJ41" s="5"/>
      <c r="AK41" s="5"/>
      <c r="AM41" s="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5"/>
      <c r="BK41" s="5"/>
      <c r="BL41" s="5"/>
      <c r="BM41" s="44"/>
      <c r="BN41" s="44"/>
      <c r="BO41" s="44"/>
      <c r="BP41" s="44"/>
      <c r="BQ41" s="44"/>
      <c r="BR41" s="44"/>
    </row>
    <row r="42" spans="1:70" ht="11.25" customHeight="1" x14ac:dyDescent="0.2">
      <c r="A42" s="49"/>
      <c r="B42" s="124" t="s">
        <v>17</v>
      </c>
      <c r="C42" s="124" t="s">
        <v>18</v>
      </c>
      <c r="D42" s="2"/>
      <c r="E42" s="2"/>
      <c r="F42" s="5"/>
      <c r="G42" s="5"/>
      <c r="H42" s="5"/>
      <c r="I42" s="5"/>
      <c r="J42" s="5"/>
      <c r="L42" s="5"/>
      <c r="M42" s="5"/>
      <c r="N42" s="5"/>
      <c r="O42" s="5"/>
      <c r="P42" s="5"/>
      <c r="Q42" s="5"/>
      <c r="S42" s="5"/>
      <c r="T42" s="5"/>
      <c r="V42" s="5"/>
      <c r="W42" s="5"/>
      <c r="X42" s="5"/>
      <c r="Y42" s="5"/>
      <c r="Z42" s="5"/>
      <c r="AC42" s="5"/>
      <c r="AD42" s="5"/>
      <c r="AE42" s="5"/>
      <c r="AF42" s="5"/>
      <c r="AG42" s="5"/>
      <c r="AH42" s="5"/>
      <c r="AI42" s="5"/>
      <c r="AJ42" s="5"/>
      <c r="AK42" s="5"/>
      <c r="AM42" s="5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5"/>
      <c r="BK42" s="5"/>
      <c r="BL42" s="5"/>
      <c r="BM42" s="44"/>
      <c r="BN42" s="44"/>
      <c r="BO42" s="44"/>
      <c r="BP42" s="44"/>
      <c r="BQ42" s="44"/>
      <c r="BR42" s="44"/>
    </row>
    <row r="43" spans="1:70" ht="11.25" customHeight="1" x14ac:dyDescent="0.2">
      <c r="A43" s="49"/>
      <c r="B43" s="50">
        <v>1</v>
      </c>
      <c r="C43" s="51" t="s">
        <v>19</v>
      </c>
      <c r="D43" s="2"/>
      <c r="E43" s="2"/>
      <c r="F43" s="5"/>
      <c r="G43" s="5"/>
      <c r="H43" s="5"/>
      <c r="I43" s="5"/>
      <c r="J43" s="5"/>
      <c r="K43" s="2" t="s">
        <v>20</v>
      </c>
      <c r="L43" s="5"/>
      <c r="M43" s="5"/>
      <c r="N43" s="5"/>
      <c r="O43" s="5"/>
      <c r="P43" s="5"/>
      <c r="Q43" s="5"/>
      <c r="S43" s="5"/>
      <c r="T43" s="5"/>
      <c r="V43" s="5"/>
      <c r="W43" s="5"/>
      <c r="X43" s="5"/>
      <c r="Y43" s="5"/>
      <c r="Z43" s="5"/>
      <c r="AC43" s="5"/>
      <c r="AD43" s="5"/>
      <c r="AE43" s="5"/>
      <c r="AF43" s="5"/>
      <c r="AG43" s="5"/>
      <c r="AH43" s="5"/>
      <c r="AI43" s="5"/>
      <c r="AJ43" s="5"/>
      <c r="AK43" s="5"/>
      <c r="AM43" s="5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5"/>
      <c r="BK43" s="5"/>
      <c r="BL43" s="5"/>
      <c r="BM43" s="44"/>
      <c r="BN43" s="44"/>
      <c r="BO43" s="44"/>
      <c r="BP43" s="44"/>
      <c r="BQ43" s="44"/>
      <c r="BR43" s="44"/>
    </row>
    <row r="44" spans="1:70" ht="11.25" customHeight="1" x14ac:dyDescent="0.2">
      <c r="A44" s="49"/>
      <c r="B44" s="50">
        <v>2</v>
      </c>
      <c r="C44" s="51" t="s">
        <v>21</v>
      </c>
      <c r="D44" s="2"/>
      <c r="E44" s="2"/>
      <c r="F44" s="5"/>
      <c r="G44" s="5"/>
      <c r="H44" s="5"/>
      <c r="I44" s="5"/>
      <c r="J44" s="5"/>
      <c r="K44" s="2" t="s">
        <v>22</v>
      </c>
      <c r="L44" s="5"/>
      <c r="M44" s="5"/>
      <c r="N44" s="5"/>
      <c r="O44" s="5"/>
      <c r="P44" s="5"/>
      <c r="Q44" s="5"/>
      <c r="S44" s="5"/>
      <c r="T44" s="5"/>
      <c r="V44" s="5"/>
      <c r="W44" s="5"/>
      <c r="X44" s="5"/>
      <c r="Y44" s="5"/>
      <c r="Z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5"/>
      <c r="BK44" s="5"/>
      <c r="BL44" s="5"/>
      <c r="BM44" s="44"/>
      <c r="BN44" s="44"/>
      <c r="BO44" s="44"/>
      <c r="BP44" s="44"/>
      <c r="BQ44" s="44"/>
      <c r="BR44" s="44"/>
    </row>
    <row r="45" spans="1:70" ht="11.25" customHeight="1" x14ac:dyDescent="0.2">
      <c r="A45" s="49"/>
      <c r="B45" s="50">
        <v>3</v>
      </c>
      <c r="C45" s="51" t="s">
        <v>23</v>
      </c>
      <c r="D45" s="2"/>
      <c r="E45" s="2"/>
      <c r="F45" s="5"/>
      <c r="G45" s="5"/>
      <c r="H45" s="5"/>
      <c r="I45" s="5"/>
      <c r="J45" s="5"/>
      <c r="K45" s="2" t="s">
        <v>24</v>
      </c>
      <c r="L45" s="5"/>
      <c r="M45" s="5"/>
      <c r="N45" s="5"/>
      <c r="O45" s="5"/>
      <c r="P45" s="5"/>
      <c r="Q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M45" s="5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70" ht="11.25" customHeight="1" x14ac:dyDescent="0.2">
      <c r="A46" s="49"/>
      <c r="B46" s="50">
        <v>4</v>
      </c>
      <c r="C46" s="51" t="s">
        <v>25</v>
      </c>
      <c r="D46" s="2"/>
      <c r="E46" s="2"/>
      <c r="F46" s="5"/>
      <c r="G46" s="5"/>
      <c r="H46" s="5"/>
      <c r="I46" s="5"/>
      <c r="J46" s="5"/>
      <c r="K46" s="2" t="s">
        <v>26</v>
      </c>
      <c r="L46" s="5"/>
      <c r="M46" s="5"/>
      <c r="N46" s="5"/>
      <c r="O46" s="5"/>
      <c r="P46" s="5"/>
      <c r="Q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M46" s="5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70" ht="11.25" customHeight="1" x14ac:dyDescent="0.2">
      <c r="A47" s="49"/>
      <c r="B47" s="50">
        <v>5</v>
      </c>
      <c r="C47" s="51" t="s">
        <v>27</v>
      </c>
      <c r="D47" s="2"/>
      <c r="E47" s="2"/>
      <c r="F47" s="5"/>
      <c r="G47" s="5"/>
      <c r="H47" s="5"/>
      <c r="I47" s="5"/>
      <c r="J47" s="5"/>
      <c r="K47" s="2" t="s">
        <v>28</v>
      </c>
      <c r="L47" s="2" t="s">
        <v>29</v>
      </c>
      <c r="M47" s="5"/>
      <c r="N47" s="5"/>
      <c r="O47" s="5"/>
      <c r="P47" s="5"/>
      <c r="Q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M47" s="5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70" ht="11.25" customHeight="1" x14ac:dyDescent="0.2">
      <c r="A48" s="49"/>
      <c r="B48" s="50">
        <v>6</v>
      </c>
      <c r="C48" s="51" t="s">
        <v>30</v>
      </c>
      <c r="D48" s="2"/>
      <c r="E48" s="2"/>
      <c r="F48" s="5"/>
      <c r="G48" s="5"/>
      <c r="H48" s="5"/>
      <c r="I48" s="5"/>
      <c r="J48" s="5"/>
      <c r="K48" s="2" t="s">
        <v>31</v>
      </c>
      <c r="L48" s="2" t="s">
        <v>32</v>
      </c>
      <c r="M48" s="5"/>
      <c r="N48" s="5"/>
      <c r="O48" s="5"/>
      <c r="P48" s="5"/>
      <c r="Q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M48" s="5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53" ht="11.25" customHeight="1" x14ac:dyDescent="0.2">
      <c r="A49" s="49"/>
      <c r="B49" s="50">
        <v>7</v>
      </c>
      <c r="C49" s="51" t="s">
        <v>33</v>
      </c>
      <c r="D49" s="2"/>
      <c r="E49" s="2"/>
      <c r="F49" s="5"/>
      <c r="G49" s="5"/>
      <c r="H49" s="5"/>
      <c r="I49" s="5"/>
      <c r="J49" s="5"/>
      <c r="K49" s="25" t="s">
        <v>34</v>
      </c>
      <c r="L49" s="25" t="s">
        <v>35</v>
      </c>
      <c r="M49" s="5"/>
      <c r="N49" s="5"/>
      <c r="O49" s="5"/>
      <c r="P49" s="5"/>
      <c r="Q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M49" s="5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11.25" customHeight="1" x14ac:dyDescent="0.2">
      <c r="A50" s="49"/>
      <c r="B50" s="50">
        <v>8</v>
      </c>
      <c r="C50" s="51" t="s">
        <v>36</v>
      </c>
      <c r="D50" s="2"/>
      <c r="E50" s="2"/>
      <c r="F50" s="5"/>
      <c r="G50" s="5"/>
      <c r="H50" s="5"/>
      <c r="I50" s="5"/>
      <c r="J50" s="5"/>
      <c r="K50" s="25" t="s">
        <v>37</v>
      </c>
      <c r="L50" s="25" t="s">
        <v>38</v>
      </c>
      <c r="M50" s="5"/>
      <c r="N50" s="5"/>
      <c r="O50" s="5"/>
      <c r="P50" s="5"/>
      <c r="Q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M50" s="5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ht="11.25" customHeight="1" x14ac:dyDescent="0.2">
      <c r="A51" s="49"/>
      <c r="B51" s="50">
        <v>9</v>
      </c>
      <c r="C51" s="51" t="s">
        <v>39</v>
      </c>
      <c r="D51" s="2"/>
      <c r="E51" s="2"/>
      <c r="F51" s="5"/>
      <c r="G51" s="5"/>
      <c r="H51" s="5"/>
      <c r="I51" s="5"/>
      <c r="J51" s="5"/>
      <c r="K51" s="2" t="s">
        <v>40</v>
      </c>
      <c r="L51" s="2" t="s">
        <v>41</v>
      </c>
      <c r="M51" s="5"/>
      <c r="N51" s="5"/>
      <c r="O51" s="5"/>
      <c r="P51" s="5"/>
      <c r="Q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M51" s="5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ht="11.25" customHeight="1" x14ac:dyDescent="0.2">
      <c r="A52" s="49"/>
      <c r="B52" s="50">
        <v>10</v>
      </c>
      <c r="C52" s="51" t="s">
        <v>42</v>
      </c>
      <c r="D52" s="2"/>
      <c r="E52" s="2"/>
      <c r="F52" s="5"/>
      <c r="G52" s="5"/>
      <c r="H52" s="5"/>
      <c r="I52" s="5"/>
      <c r="J52" s="5"/>
      <c r="K52" s="2" t="s">
        <v>43</v>
      </c>
      <c r="L52" s="2" t="s">
        <v>44</v>
      </c>
      <c r="M52" s="5"/>
      <c r="N52" s="5"/>
      <c r="O52" s="5"/>
      <c r="P52" s="5"/>
      <c r="Q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M52" s="5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ht="11.25" customHeight="1" x14ac:dyDescent="0.2">
      <c r="A53" s="49"/>
      <c r="B53" s="50">
        <v>12</v>
      </c>
      <c r="C53" s="51" t="s">
        <v>45</v>
      </c>
      <c r="D53" s="2"/>
      <c r="E53" s="2"/>
      <c r="F53" s="5"/>
      <c r="G53" s="5"/>
      <c r="H53" s="5"/>
      <c r="I53" s="5"/>
      <c r="J53" s="5"/>
      <c r="K53" s="120" t="s">
        <v>46</v>
      </c>
      <c r="L53" s="120">
        <v>1</v>
      </c>
      <c r="M53" s="120" t="str">
        <f>CHOOSE(L53, L47, L48,L49,L50,L51,L52)</f>
        <v>Highest % Positive Items</v>
      </c>
      <c r="N53" s="120">
        <f>CHOOSE(L53, T5, V5,X5,Z5,AB5,AD5)</f>
        <v>9</v>
      </c>
      <c r="O53" s="121">
        <f>CHOOSE(L53, U5, W5,Y5,AA5,AC5,AE5)</f>
        <v>0.97</v>
      </c>
      <c r="P53" s="120">
        <f>CHOOSE(L53, T6, V6,X6,Z6,AB6,AD6)</f>
        <v>19</v>
      </c>
      <c r="Q53" s="121">
        <f>CHOOSE(L53, U6, W6,Y6,AA6,AC6,AE6)</f>
        <v>0.96</v>
      </c>
      <c r="R53" s="120">
        <f>CHOOSE(L53, T7, V7,X7,Z7,AB7,AD7)</f>
        <v>4</v>
      </c>
      <c r="S53" s="121">
        <f>CHOOSE(L53, U7, W7,Y7,AA7,AC7,AE7)</f>
        <v>0.96</v>
      </c>
      <c r="T53" s="120">
        <f>CHOOSE(L53, T8, V8,X8,Z8,AB8,AD8)</f>
        <v>15</v>
      </c>
      <c r="U53" s="121">
        <f>CHOOSE(L53, U8, W8,Y8,AA8,AC8,AE8)</f>
        <v>0.95</v>
      </c>
      <c r="V53" s="120">
        <f>CHOOSE(L53, T9, V9,X9,Z9,AB9,AD9)</f>
        <v>13</v>
      </c>
      <c r="W53" s="121">
        <f>CHOOSE(L53, U9, W9,Y9,AA9,AC9,AE9)</f>
        <v>0.95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M53" s="5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ht="11.25" customHeight="1" x14ac:dyDescent="0.2">
      <c r="A54" s="49"/>
      <c r="B54" s="50">
        <v>13</v>
      </c>
      <c r="C54" s="51" t="s">
        <v>47</v>
      </c>
      <c r="D54" s="2"/>
      <c r="E54" s="2"/>
      <c r="F54" s="5"/>
      <c r="G54" s="5"/>
      <c r="H54" s="5"/>
      <c r="I54" s="5"/>
      <c r="J54" s="5"/>
      <c r="K54" s="120" t="s">
        <v>48</v>
      </c>
      <c r="L54" s="120">
        <v>3</v>
      </c>
      <c r="M54" s="120" t="str">
        <f>CHOOSE(L54, L47, L48, L49,L50,L51,L52)</f>
        <v>Highest % Negative Items</v>
      </c>
      <c r="N54" s="120">
        <f>CHOOSE(L54, T5, V5, X5,Z5,AB5,AD5)</f>
        <v>5</v>
      </c>
      <c r="O54" s="121">
        <f>CHOOSE(L54, U5, W5, Y5,AA5,AC5,AE5)</f>
        <v>0.26</v>
      </c>
      <c r="P54" s="120">
        <f>CHOOSE(L54, T6, V6, X6,Z6,AB6,AD6)</f>
        <v>37</v>
      </c>
      <c r="Q54" s="121">
        <f>CHOOSE(L54, U6, W6, Y6,AA6,AC6,AE6)</f>
        <v>0.13</v>
      </c>
      <c r="R54" s="120">
        <f>CHOOSE(L54, T7, V7, X7,Z7,AB7,AD7)</f>
        <v>33</v>
      </c>
      <c r="S54" s="121">
        <f>CHOOSE(L54, U7, W7, Y7,AA7,AC7,AE7)</f>
        <v>0.12</v>
      </c>
      <c r="T54" s="120">
        <f>CHOOSE(L54, T8, V8, X8,Z8,AB8,AD8)</f>
        <v>26</v>
      </c>
      <c r="U54" s="121">
        <f>CHOOSE(L54, U8, W8, Y8,AA8,AC8,AE8)</f>
        <v>0.12</v>
      </c>
      <c r="V54" s="120">
        <f>CHOOSE(L54, T9, V9, X9,Z9,AB9,AD9)</f>
        <v>18</v>
      </c>
      <c r="W54" s="121">
        <f>CHOOSE(L54, U9, W9, Y9,AA9,AC9,AE9)</f>
        <v>0.12</v>
      </c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M54" s="5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53" ht="11.25" customHeight="1" x14ac:dyDescent="0.25">
      <c r="A55" s="49"/>
      <c r="B55" s="50">
        <v>14</v>
      </c>
      <c r="C55" s="51" t="s">
        <v>49</v>
      </c>
      <c r="D55" s="2"/>
      <c r="E55" s="2"/>
      <c r="F55" s="5"/>
      <c r="G55" s="5"/>
      <c r="H55" s="5"/>
      <c r="I55" s="5"/>
      <c r="J55" s="5"/>
      <c r="K55" s="120"/>
      <c r="L55" s="122"/>
      <c r="M55" s="122"/>
      <c r="N55" s="122" t="str">
        <f>CONCATENATE("Q"&amp;N53)</f>
        <v>Q9</v>
      </c>
      <c r="O55" s="123" t="str">
        <f>VLOOKUP(N53, B43:C126, 2,FALSE)</f>
        <v>The people I work with cooperate to get the job done.</v>
      </c>
      <c r="P55" s="122" t="str">
        <f>CONCATENATE("Q"&amp;P53)</f>
        <v>Q19</v>
      </c>
      <c r="Q55" s="123" t="str">
        <f>VLOOKUP(P53,  B43:C126, 2,FALSE)</f>
        <v>My supervisor supports my need to balance work and other life issues.</v>
      </c>
      <c r="R55" s="122" t="str">
        <f>CONCATENATE("Q"&amp;R53)</f>
        <v>Q4</v>
      </c>
      <c r="S55" s="123" t="str">
        <f>VLOOKUP(R53, B43:C126, 2,FALSE)</f>
        <v>I know what is expected of me on the job.</v>
      </c>
      <c r="T55" s="122" t="str">
        <f>CONCATENATE("Q"&amp;T53)</f>
        <v>Q15</v>
      </c>
      <c r="U55" s="123" t="str">
        <f>VLOOKUP(T53,B43:C126, 2,FALSE)</f>
        <v>Employees are protected from health and safety hazards on the job.</v>
      </c>
      <c r="V55" s="122" t="str">
        <f>CONCATENATE("Q"&amp;V53)</f>
        <v>Q13</v>
      </c>
      <c r="W55" s="123" t="str">
        <f>VLOOKUP(V53,B43:C126, 2,FALSE)</f>
        <v>My work unit has the job-relevant knowledge and skills necessary to accomplish organizational goals.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M55" s="5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3" ht="11.25" customHeight="1" x14ac:dyDescent="0.25">
      <c r="A56" s="49"/>
      <c r="B56" s="50">
        <v>15</v>
      </c>
      <c r="C56" s="51" t="s">
        <v>50</v>
      </c>
      <c r="D56" s="2"/>
      <c r="E56" s="2"/>
      <c r="F56" s="5"/>
      <c r="G56" s="5"/>
      <c r="H56" s="5"/>
      <c r="I56" s="5"/>
      <c r="J56" s="5"/>
      <c r="K56" s="120"/>
      <c r="L56" s="122"/>
      <c r="M56" s="122"/>
      <c r="N56" s="122" t="str">
        <f>CONCATENATE("Q"&amp;N54)</f>
        <v>Q5</v>
      </c>
      <c r="O56" s="123" t="str">
        <f>VLOOKUP(N54,B43:C126, 2,FALSE)</f>
        <v>My workload is reasonable.</v>
      </c>
      <c r="P56" s="122" t="str">
        <f>CONCATENATE("Q"&amp;P54)</f>
        <v>Q37</v>
      </c>
      <c r="Q56" s="123" t="str">
        <f>VLOOKUP(P54,B43:C126, 2,FALSE)</f>
        <v>Considering everything, how satisfied are you with your pay?</v>
      </c>
      <c r="R56" s="122" t="str">
        <f>CONCATENATE("Q"&amp;R54)</f>
        <v>Q33</v>
      </c>
      <c r="S56" s="123" t="str">
        <f>VLOOKUP(R54,B43:C126, 2,FALSE)</f>
        <v>How satisfied are you with your involvement in decisions that affect your work?</v>
      </c>
      <c r="T56" s="122" t="str">
        <f>CONCATENATE("Q"&amp;T54)</f>
        <v>Q26</v>
      </c>
      <c r="U56" s="123" t="str">
        <f>VLOOKUP(T54,B43:C126, 2,FALSE)</f>
        <v>In my organization, senior leaders generate high levels of motivation and commitment in the workforce.</v>
      </c>
      <c r="V56" s="122" t="str">
        <f>CONCATENATE("Q"&amp;V54)</f>
        <v>Q18</v>
      </c>
      <c r="W56" s="123" t="str">
        <f>VLOOKUP(V54,B43:C126, 2,FALSE)</f>
        <v>I believe the results of this survey will be used to make my agency a better place to work.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M56" s="5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ht="11.25" customHeight="1" x14ac:dyDescent="0.2">
      <c r="A57" s="49"/>
      <c r="B57" s="50">
        <v>16</v>
      </c>
      <c r="C57" s="51" t="s">
        <v>51</v>
      </c>
      <c r="D57" s="2"/>
      <c r="E57" s="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M57" s="5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ht="11.25" customHeight="1" x14ac:dyDescent="0.2">
      <c r="A58" s="49"/>
      <c r="B58" s="50">
        <v>17</v>
      </c>
      <c r="C58" s="51" t="s">
        <v>52</v>
      </c>
      <c r="D58" s="2"/>
      <c r="E58" s="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53" ht="11.25" customHeight="1" x14ac:dyDescent="0.2">
      <c r="A59" s="49"/>
      <c r="B59" s="50">
        <v>18</v>
      </c>
      <c r="C59" s="51" t="s">
        <v>53</v>
      </c>
      <c r="D59" s="2"/>
      <c r="E59" s="2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ht="11.25" customHeight="1" x14ac:dyDescent="0.2">
      <c r="A60" s="49"/>
      <c r="B60" s="50">
        <v>19</v>
      </c>
      <c r="C60" s="51" t="s">
        <v>54</v>
      </c>
      <c r="D60" s="2"/>
      <c r="E60" s="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53" ht="11.25" customHeight="1" x14ac:dyDescent="0.2">
      <c r="A61" s="49"/>
      <c r="B61" s="50">
        <v>20</v>
      </c>
      <c r="C61" s="51" t="s">
        <v>55</v>
      </c>
      <c r="D61" s="2"/>
      <c r="E61" s="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53" ht="11.25" customHeight="1" x14ac:dyDescent="0.2">
      <c r="A62" s="49"/>
      <c r="B62" s="50">
        <v>21</v>
      </c>
      <c r="C62" s="51" t="s">
        <v>56</v>
      </c>
      <c r="D62" s="2"/>
      <c r="E62" s="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53" ht="11.25" customHeight="1" x14ac:dyDescent="0.2">
      <c r="A63" s="49"/>
      <c r="B63" s="50">
        <v>22</v>
      </c>
      <c r="C63" s="51" t="s">
        <v>57</v>
      </c>
      <c r="D63" s="2"/>
      <c r="E63" s="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53" ht="11.25" customHeight="1" x14ac:dyDescent="0.2">
      <c r="A64" s="49"/>
      <c r="B64" s="50">
        <v>23</v>
      </c>
      <c r="C64" s="51" t="s">
        <v>58</v>
      </c>
      <c r="D64" s="2"/>
      <c r="E64" s="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1.25" customHeight="1" x14ac:dyDescent="0.2">
      <c r="A65" s="49"/>
      <c r="B65" s="50">
        <v>24</v>
      </c>
      <c r="C65" s="51" t="s">
        <v>59</v>
      </c>
      <c r="D65" s="2"/>
      <c r="E65" s="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1.25" customHeight="1" x14ac:dyDescent="0.2">
      <c r="A66" s="49"/>
      <c r="B66" s="50">
        <v>25</v>
      </c>
      <c r="C66" s="51" t="s">
        <v>60</v>
      </c>
      <c r="D66" s="2"/>
      <c r="E66" s="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1.25" customHeight="1" x14ac:dyDescent="0.2">
      <c r="A67" s="49"/>
      <c r="B67" s="50">
        <v>26</v>
      </c>
      <c r="C67" s="51" t="s">
        <v>61</v>
      </c>
      <c r="D67" s="2"/>
      <c r="E67" s="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1.25" customHeight="1" x14ac:dyDescent="0.2">
      <c r="A68" s="49"/>
      <c r="B68" s="50">
        <v>27</v>
      </c>
      <c r="C68" s="51" t="s">
        <v>62</v>
      </c>
      <c r="D68" s="2"/>
      <c r="E68" s="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1.25" customHeight="1" x14ac:dyDescent="0.2">
      <c r="A69" s="49"/>
      <c r="B69" s="50">
        <v>28</v>
      </c>
      <c r="C69" s="51" t="s">
        <v>63</v>
      </c>
      <c r="D69" s="2"/>
      <c r="E69" s="2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1.25" customHeight="1" x14ac:dyDescent="0.2">
      <c r="A70" s="49"/>
      <c r="B70" s="50">
        <v>29</v>
      </c>
      <c r="C70" s="51" t="s">
        <v>64</v>
      </c>
      <c r="D70" s="2"/>
      <c r="E70" s="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1.25" customHeight="1" x14ac:dyDescent="0.2">
      <c r="A71" s="49"/>
      <c r="B71" s="50">
        <v>30</v>
      </c>
      <c r="C71" s="51" t="s">
        <v>65</v>
      </c>
      <c r="D71" s="2"/>
      <c r="E71" s="2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1.25" customHeight="1" x14ac:dyDescent="0.2">
      <c r="A72" s="49"/>
      <c r="B72" s="50">
        <v>31</v>
      </c>
      <c r="C72" s="51" t="s">
        <v>66</v>
      </c>
      <c r="D72" s="2"/>
      <c r="E72" s="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1.25" customHeight="1" x14ac:dyDescent="0.2">
      <c r="A73" s="49"/>
      <c r="B73" s="50">
        <v>32</v>
      </c>
      <c r="C73" s="51" t="s">
        <v>67</v>
      </c>
      <c r="D73" s="2"/>
      <c r="E73" s="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1.25" customHeight="1" x14ac:dyDescent="0.2">
      <c r="A74" s="49"/>
      <c r="B74" s="50">
        <v>33</v>
      </c>
      <c r="C74" s="51" t="s">
        <v>68</v>
      </c>
      <c r="D74" s="2"/>
      <c r="E74" s="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1.25" customHeight="1" x14ac:dyDescent="0.2">
      <c r="A75" s="49"/>
      <c r="B75" s="50">
        <v>34</v>
      </c>
      <c r="C75" s="51" t="s">
        <v>69</v>
      </c>
      <c r="D75" s="2"/>
      <c r="E75" s="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1.25" customHeight="1" x14ac:dyDescent="0.2">
      <c r="A76" s="49"/>
      <c r="B76" s="50">
        <v>35</v>
      </c>
      <c r="C76" s="51" t="s">
        <v>70</v>
      </c>
      <c r="D76" s="2"/>
      <c r="E76" s="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1.25" customHeight="1" x14ac:dyDescent="0.2">
      <c r="A77" s="49"/>
      <c r="B77" s="50">
        <v>36</v>
      </c>
      <c r="C77" s="51" t="s">
        <v>71</v>
      </c>
      <c r="D77" s="2"/>
      <c r="E77" s="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1.25" customHeight="1" x14ac:dyDescent="0.2">
      <c r="A78" s="49"/>
      <c r="B78" s="50">
        <v>37</v>
      </c>
      <c r="C78" s="51" t="s">
        <v>72</v>
      </c>
      <c r="D78" s="2"/>
      <c r="E78" s="2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1.25" customHeight="1" x14ac:dyDescent="0.2">
      <c r="A79" s="49"/>
      <c r="B79" s="50">
        <v>38</v>
      </c>
      <c r="C79" s="51" t="s">
        <v>73</v>
      </c>
      <c r="D79" s="2"/>
      <c r="E79" s="2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1.25" customHeight="1" x14ac:dyDescent="0.2">
      <c r="A80" s="49"/>
      <c r="B80" s="50"/>
      <c r="C80" s="51"/>
      <c r="D80" s="2"/>
      <c r="E80" s="2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1.25" customHeight="1" x14ac:dyDescent="0.2">
      <c r="A81" s="49"/>
      <c r="B81" s="50"/>
      <c r="C81" s="51"/>
      <c r="D81" s="2"/>
      <c r="E81" s="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1.25" customHeight="1" x14ac:dyDescent="0.2">
      <c r="A82" s="49"/>
      <c r="B82" s="50"/>
      <c r="C82" s="51"/>
      <c r="D82" s="2"/>
      <c r="E82" s="2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1.25" customHeight="1" x14ac:dyDescent="0.2">
      <c r="A83" s="49"/>
      <c r="B83" s="50"/>
      <c r="C83" s="51"/>
      <c r="D83" s="2"/>
      <c r="E83" s="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1.25" customHeight="1" x14ac:dyDescent="0.2">
      <c r="A84" s="49"/>
      <c r="B84" s="50"/>
      <c r="C84" s="51"/>
      <c r="D84" s="2"/>
      <c r="E84" s="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1.25" customHeight="1" x14ac:dyDescent="0.2">
      <c r="A85" s="49"/>
      <c r="B85" s="50"/>
      <c r="C85" s="51"/>
      <c r="D85" s="2"/>
      <c r="E85" s="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1.25" customHeight="1" x14ac:dyDescent="0.2">
      <c r="A86" s="49"/>
      <c r="B86" s="50"/>
      <c r="C86" s="51"/>
      <c r="D86" s="2"/>
      <c r="E86" s="2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1.25" customHeight="1" x14ac:dyDescent="0.2">
      <c r="A87" s="49"/>
      <c r="B87" s="50"/>
      <c r="C87" s="51"/>
      <c r="D87" s="2"/>
      <c r="E87" s="2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1.25" customHeight="1" x14ac:dyDescent="0.2">
      <c r="A88" s="49"/>
      <c r="B88" s="50"/>
      <c r="C88" s="51"/>
      <c r="D88" s="2"/>
      <c r="E88" s="2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1.25" customHeight="1" x14ac:dyDescent="0.2">
      <c r="A89" s="49"/>
      <c r="B89" s="50"/>
      <c r="C89" s="51"/>
      <c r="D89" s="2"/>
      <c r="E89" s="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1.25" customHeight="1" x14ac:dyDescent="0.2">
      <c r="A90" s="49"/>
      <c r="B90" s="50"/>
      <c r="C90" s="51"/>
      <c r="D90" s="2"/>
      <c r="E90" s="2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1.25" customHeight="1" x14ac:dyDescent="0.2">
      <c r="A91" s="49"/>
      <c r="B91" s="50"/>
      <c r="C91" s="51"/>
      <c r="D91" s="2"/>
      <c r="E91" s="2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1.25" customHeight="1" x14ac:dyDescent="0.2">
      <c r="A92" s="49"/>
      <c r="B92" s="50"/>
      <c r="C92" s="51"/>
      <c r="D92" s="2"/>
      <c r="E92" s="2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1.25" customHeight="1" x14ac:dyDescent="0.2">
      <c r="A93" s="49"/>
      <c r="B93" s="50"/>
      <c r="C93" s="51"/>
      <c r="D93" s="2"/>
      <c r="E93" s="2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1.25" customHeight="1" x14ac:dyDescent="0.2">
      <c r="A94" s="49"/>
      <c r="B94" s="50"/>
      <c r="C94" s="51"/>
      <c r="D94" s="2"/>
      <c r="E94" s="2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1.25" customHeight="1" x14ac:dyDescent="0.2">
      <c r="A95" s="49"/>
      <c r="B95" s="50"/>
      <c r="C95" s="51"/>
      <c r="D95" s="2"/>
      <c r="E95" s="2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1.25" customHeight="1" x14ac:dyDescent="0.2">
      <c r="A96" s="49"/>
      <c r="B96" s="50"/>
      <c r="C96" s="51"/>
      <c r="D96" s="2"/>
      <c r="E96" s="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1.25" customHeight="1" x14ac:dyDescent="0.2">
      <c r="A97" s="49"/>
      <c r="B97" s="50"/>
      <c r="C97" s="51"/>
      <c r="D97" s="2"/>
      <c r="E97" s="2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1.25" customHeight="1" x14ac:dyDescent="0.2">
      <c r="A98" s="49"/>
      <c r="B98" s="50"/>
      <c r="C98" s="51"/>
      <c r="D98" s="2"/>
      <c r="E98" s="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1.25" customHeight="1" x14ac:dyDescent="0.2">
      <c r="A99" s="49"/>
      <c r="B99" s="50"/>
      <c r="C99" s="51"/>
      <c r="D99" s="2"/>
      <c r="E99" s="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1.25" customHeight="1" x14ac:dyDescent="0.2">
      <c r="A100" s="49"/>
      <c r="B100" s="50"/>
      <c r="C100" s="51"/>
      <c r="D100" s="2"/>
      <c r="E100" s="2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1.25" customHeight="1" x14ac:dyDescent="0.2">
      <c r="A101" s="49"/>
      <c r="B101" s="50"/>
      <c r="C101" s="51"/>
      <c r="D101" s="2"/>
      <c r="E101" s="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1.25" customHeight="1" x14ac:dyDescent="0.2">
      <c r="A102" s="49"/>
      <c r="B102" s="50"/>
      <c r="C102" s="51"/>
      <c r="D102" s="2"/>
      <c r="E102" s="2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1.25" customHeight="1" x14ac:dyDescent="0.2">
      <c r="A103" s="49"/>
      <c r="B103" s="50"/>
      <c r="C103" s="51"/>
      <c r="D103" s="2"/>
      <c r="E103" s="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1.25" customHeight="1" x14ac:dyDescent="0.2">
      <c r="A104" s="49"/>
      <c r="B104" s="50"/>
      <c r="C104" s="51"/>
      <c r="D104" s="2"/>
      <c r="E104" s="2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1.25" customHeight="1" x14ac:dyDescent="0.2">
      <c r="A105" s="49"/>
      <c r="B105" s="50"/>
      <c r="C105" s="51"/>
      <c r="D105" s="2"/>
      <c r="E105" s="2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1.25" customHeight="1" x14ac:dyDescent="0.2">
      <c r="A106" s="49"/>
      <c r="B106" s="50"/>
      <c r="C106" s="51"/>
      <c r="D106" s="2"/>
      <c r="E106" s="2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1.25" customHeight="1" x14ac:dyDescent="0.2">
      <c r="A107" s="49"/>
      <c r="B107" s="50"/>
      <c r="C107" s="51"/>
      <c r="D107" s="2"/>
      <c r="E107" s="2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1.25" customHeight="1" x14ac:dyDescent="0.2">
      <c r="A108" s="49"/>
      <c r="B108" s="50"/>
      <c r="C108" s="51"/>
      <c r="D108" s="2"/>
      <c r="E108" s="2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1.25" customHeight="1" x14ac:dyDescent="0.2">
      <c r="A109" s="49"/>
      <c r="B109" s="50"/>
      <c r="C109" s="51"/>
      <c r="D109" s="2"/>
      <c r="E109" s="2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1.25" customHeight="1" x14ac:dyDescent="0.2">
      <c r="A110" s="49"/>
      <c r="B110" s="50"/>
      <c r="C110" s="51"/>
      <c r="D110" s="2"/>
      <c r="E110" s="2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1.25" customHeight="1" x14ac:dyDescent="0.2">
      <c r="A111" s="49"/>
      <c r="B111" s="50"/>
      <c r="C111" s="51"/>
      <c r="D111" s="2"/>
      <c r="E111" s="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1.25" customHeight="1" x14ac:dyDescent="0.2">
      <c r="A112" s="49"/>
      <c r="B112" s="50"/>
      <c r="C112" s="51"/>
      <c r="D112" s="2"/>
      <c r="E112" s="2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1.25" customHeight="1" x14ac:dyDescent="0.2">
      <c r="A113" s="49"/>
      <c r="B113" s="50"/>
      <c r="C113" s="51"/>
      <c r="D113" s="2"/>
      <c r="E113" s="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1.25" customHeight="1" x14ac:dyDescent="0.2">
      <c r="A114" s="49"/>
      <c r="B114" s="50"/>
      <c r="C114" s="51"/>
      <c r="D114" s="2"/>
      <c r="E114" s="2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1.25" customHeight="1" x14ac:dyDescent="0.2">
      <c r="A115" s="49"/>
      <c r="B115" s="50"/>
      <c r="C115" s="52"/>
      <c r="D115" s="2"/>
      <c r="E115" s="2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1.25" customHeight="1" x14ac:dyDescent="0.2">
      <c r="A116" s="49"/>
      <c r="B116" s="50"/>
      <c r="C116" s="52"/>
      <c r="D116" s="2"/>
      <c r="E116" s="2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1.25" customHeight="1" x14ac:dyDescent="0.2">
      <c r="A117" s="49"/>
      <c r="B117" s="50"/>
      <c r="C117" s="52"/>
      <c r="D117" s="2"/>
      <c r="E117" s="2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1.25" customHeight="1" x14ac:dyDescent="0.2">
      <c r="A118" s="49"/>
      <c r="B118" s="50"/>
      <c r="C118" s="52"/>
      <c r="D118" s="2"/>
      <c r="E118" s="2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1.25" customHeight="1" x14ac:dyDescent="0.2">
      <c r="A119" s="49"/>
      <c r="B119" s="50"/>
      <c r="C119" s="52"/>
      <c r="D119" s="49"/>
      <c r="E119" s="49"/>
    </row>
    <row r="120" spans="1:17" ht="11.25" customHeight="1" x14ac:dyDescent="0.2">
      <c r="A120" s="49"/>
      <c r="B120" s="50"/>
      <c r="C120" s="52"/>
      <c r="D120" s="49"/>
      <c r="E120" s="49"/>
    </row>
    <row r="121" spans="1:17" ht="11.25" customHeight="1" x14ac:dyDescent="0.2">
      <c r="A121" s="49"/>
      <c r="B121" s="50"/>
      <c r="C121" s="52"/>
      <c r="D121" s="49"/>
      <c r="E121" s="49"/>
    </row>
    <row r="122" spans="1:17" ht="11.25" customHeight="1" x14ac:dyDescent="0.2">
      <c r="A122" s="49"/>
      <c r="B122" s="50"/>
      <c r="C122" s="52"/>
      <c r="D122" s="49"/>
      <c r="E122" s="49"/>
    </row>
    <row r="123" spans="1:17" ht="11.25" customHeight="1" x14ac:dyDescent="0.2">
      <c r="A123" s="49"/>
      <c r="B123" s="50"/>
      <c r="C123" s="52"/>
      <c r="D123" s="49"/>
      <c r="E123" s="49"/>
    </row>
    <row r="124" spans="1:17" ht="11.25" customHeight="1" x14ac:dyDescent="0.2">
      <c r="A124" s="49"/>
      <c r="B124" s="50"/>
      <c r="C124" s="52"/>
      <c r="D124" s="49"/>
      <c r="E124" s="49"/>
    </row>
    <row r="125" spans="1:17" ht="15" x14ac:dyDescent="0.2">
      <c r="A125" s="49"/>
      <c r="B125" s="50"/>
      <c r="C125" s="52"/>
      <c r="D125" s="49"/>
      <c r="E125" s="49"/>
    </row>
    <row r="126" spans="1:17" ht="15" x14ac:dyDescent="0.2">
      <c r="A126" s="49"/>
      <c r="B126" s="50"/>
      <c r="C126" s="52"/>
      <c r="D126" s="49"/>
      <c r="E126" s="49"/>
    </row>
    <row r="127" spans="1:17" ht="15" x14ac:dyDescent="0.2">
      <c r="A127" s="49"/>
      <c r="B127" s="50"/>
      <c r="C127" s="52"/>
      <c r="D127" s="49"/>
      <c r="E127" s="49"/>
    </row>
    <row r="128" spans="1:17" x14ac:dyDescent="0.2">
      <c r="A128" s="49"/>
      <c r="B128" s="49"/>
      <c r="C128" s="49"/>
      <c r="D128" s="49"/>
      <c r="E128" s="49"/>
    </row>
    <row r="129" spans="1:5" x14ac:dyDescent="0.2">
      <c r="A129" s="49"/>
      <c r="B129" s="49"/>
      <c r="C129" s="49"/>
      <c r="D129" s="49"/>
      <c r="E129" s="49"/>
    </row>
    <row r="130" spans="1:5" x14ac:dyDescent="0.2">
      <c r="A130" s="49"/>
      <c r="B130" s="49"/>
      <c r="C130" s="49"/>
      <c r="D130" s="49"/>
      <c r="E130" s="49"/>
    </row>
    <row r="131" spans="1:5" x14ac:dyDescent="0.2">
      <c r="A131" s="49"/>
      <c r="B131" s="49"/>
      <c r="C131" s="49"/>
      <c r="D131" s="49"/>
      <c r="E131" s="49"/>
    </row>
    <row r="132" spans="1:5" x14ac:dyDescent="0.2">
      <c r="A132" s="49"/>
      <c r="B132" s="49"/>
      <c r="C132" s="49"/>
      <c r="D132" s="49"/>
      <c r="E132" s="49"/>
    </row>
    <row r="133" spans="1:5" x14ac:dyDescent="0.2">
      <c r="A133" s="49"/>
      <c r="B133" s="49"/>
      <c r="C133" s="49"/>
      <c r="D133" s="49"/>
      <c r="E133" s="49"/>
    </row>
    <row r="134" spans="1:5" x14ac:dyDescent="0.2">
      <c r="A134" s="49"/>
      <c r="B134" s="49"/>
      <c r="C134" s="49"/>
      <c r="D134" s="49"/>
      <c r="E134" s="49"/>
    </row>
    <row r="135" spans="1:5" x14ac:dyDescent="0.2">
      <c r="A135" s="49"/>
      <c r="B135" s="49"/>
      <c r="C135" s="49"/>
      <c r="D135" s="49"/>
      <c r="E135" s="49"/>
    </row>
    <row r="136" spans="1:5" x14ac:dyDescent="0.2">
      <c r="A136" s="49"/>
      <c r="B136" s="49"/>
      <c r="C136" s="49"/>
      <c r="D136" s="49"/>
      <c r="E136" s="49"/>
    </row>
    <row r="137" spans="1:5" x14ac:dyDescent="0.2">
      <c r="A137" s="49"/>
      <c r="B137" s="49"/>
      <c r="C137" s="49"/>
      <c r="D137" s="49"/>
      <c r="E137" s="49"/>
    </row>
    <row r="138" spans="1:5" x14ac:dyDescent="0.2">
      <c r="A138" s="49"/>
      <c r="B138" s="49"/>
      <c r="C138" s="49"/>
      <c r="D138" s="49"/>
      <c r="E138" s="49"/>
    </row>
    <row r="139" spans="1:5" x14ac:dyDescent="0.2">
      <c r="A139" s="49"/>
      <c r="B139" s="49"/>
      <c r="C139" s="49"/>
      <c r="D139" s="49"/>
      <c r="E139" s="49"/>
    </row>
    <row r="140" spans="1:5" x14ac:dyDescent="0.2">
      <c r="A140" s="49"/>
      <c r="B140" s="49"/>
      <c r="C140" s="49"/>
      <c r="D140" s="49"/>
      <c r="E140" s="49"/>
    </row>
    <row r="141" spans="1:5" x14ac:dyDescent="0.2">
      <c r="A141" s="49"/>
      <c r="B141" s="49"/>
      <c r="C141" s="49"/>
      <c r="D141" s="49"/>
      <c r="E141" s="49"/>
    </row>
    <row r="142" spans="1:5" x14ac:dyDescent="0.2">
      <c r="A142" s="49"/>
      <c r="B142" s="49"/>
      <c r="C142" s="49"/>
      <c r="D142" s="49"/>
      <c r="E142" s="49"/>
    </row>
    <row r="143" spans="1:5" x14ac:dyDescent="0.2">
      <c r="A143" s="49"/>
      <c r="B143" s="49"/>
      <c r="C143" s="49"/>
      <c r="D143" s="49"/>
      <c r="E143" s="49"/>
    </row>
    <row r="144" spans="1:5" x14ac:dyDescent="0.2">
      <c r="A144" s="49"/>
      <c r="B144" s="49"/>
      <c r="C144" s="49"/>
      <c r="D144" s="49"/>
      <c r="E144" s="49"/>
    </row>
    <row r="145" spans="1:5" x14ac:dyDescent="0.2">
      <c r="A145" s="49"/>
      <c r="B145" s="49"/>
      <c r="C145" s="49"/>
      <c r="D145" s="49"/>
      <c r="E145" s="49"/>
    </row>
    <row r="146" spans="1:5" x14ac:dyDescent="0.2">
      <c r="A146" s="49"/>
      <c r="B146" s="49"/>
      <c r="C146" s="49"/>
      <c r="D146" s="49"/>
      <c r="E146" s="49"/>
    </row>
    <row r="147" spans="1:5" x14ac:dyDescent="0.2">
      <c r="A147" s="49"/>
      <c r="B147" s="49"/>
      <c r="C147" s="49"/>
      <c r="D147" s="49"/>
      <c r="E147" s="49"/>
    </row>
    <row r="148" spans="1:5" x14ac:dyDescent="0.2">
      <c r="A148" s="49"/>
      <c r="B148" s="49"/>
      <c r="C148" s="49"/>
      <c r="D148" s="49"/>
      <c r="E148" s="49"/>
    </row>
    <row r="149" spans="1:5" x14ac:dyDescent="0.2">
      <c r="A149" s="49"/>
      <c r="B149" s="49"/>
      <c r="C149" s="49"/>
      <c r="D149" s="49"/>
      <c r="E149" s="49"/>
    </row>
    <row r="150" spans="1:5" x14ac:dyDescent="0.2">
      <c r="A150" s="49"/>
      <c r="B150" s="49"/>
      <c r="C150" s="49"/>
      <c r="D150" s="49"/>
      <c r="E150" s="49"/>
    </row>
    <row r="151" spans="1:5" x14ac:dyDescent="0.2">
      <c r="A151" s="49"/>
      <c r="B151" s="49"/>
      <c r="C151" s="49"/>
      <c r="D151" s="49"/>
      <c r="E151" s="49"/>
    </row>
    <row r="152" spans="1:5" x14ac:dyDescent="0.2">
      <c r="A152" s="49"/>
      <c r="B152" s="49"/>
      <c r="C152" s="49"/>
      <c r="D152" s="49"/>
      <c r="E152" s="49"/>
    </row>
    <row r="153" spans="1:5" x14ac:dyDescent="0.2">
      <c r="A153" s="49"/>
      <c r="B153" s="49"/>
      <c r="C153" s="49"/>
      <c r="D153" s="49"/>
      <c r="E153" s="49"/>
    </row>
    <row r="154" spans="1:5" x14ac:dyDescent="0.2">
      <c r="A154" s="49"/>
      <c r="B154" s="49"/>
      <c r="C154" s="49"/>
      <c r="D154" s="49"/>
      <c r="E154" s="49"/>
    </row>
    <row r="155" spans="1:5" x14ac:dyDescent="0.2">
      <c r="A155" s="49"/>
      <c r="B155" s="49"/>
      <c r="C155" s="49"/>
      <c r="D155" s="49"/>
      <c r="E155" s="49"/>
    </row>
    <row r="156" spans="1:5" x14ac:dyDescent="0.2">
      <c r="A156" s="49"/>
      <c r="B156" s="49"/>
      <c r="C156" s="49"/>
      <c r="D156" s="49"/>
      <c r="E156" s="49"/>
    </row>
    <row r="157" spans="1:5" x14ac:dyDescent="0.2">
      <c r="A157" s="49"/>
      <c r="B157" s="49"/>
      <c r="C157" s="49"/>
      <c r="D157" s="49"/>
      <c r="E157" s="49"/>
    </row>
    <row r="158" spans="1:5" x14ac:dyDescent="0.2">
      <c r="A158" s="49"/>
      <c r="B158" s="49"/>
      <c r="C158" s="49"/>
      <c r="D158" s="49"/>
      <c r="E158" s="49"/>
    </row>
    <row r="159" spans="1:5" x14ac:dyDescent="0.2">
      <c r="A159" s="49"/>
      <c r="B159" s="49"/>
      <c r="C159" s="49"/>
      <c r="D159" s="49"/>
      <c r="E159" s="49"/>
    </row>
    <row r="160" spans="1:5" x14ac:dyDescent="0.2">
      <c r="A160" s="49"/>
      <c r="B160" s="49"/>
      <c r="C160" s="49"/>
      <c r="D160" s="49"/>
      <c r="E160" s="49"/>
    </row>
    <row r="161" spans="1:5" x14ac:dyDescent="0.2">
      <c r="A161" s="49"/>
      <c r="B161" s="49"/>
      <c r="C161" s="49"/>
      <c r="D161" s="49"/>
      <c r="E161" s="49"/>
    </row>
    <row r="162" spans="1:5" x14ac:dyDescent="0.2">
      <c r="A162" s="49"/>
      <c r="B162" s="49"/>
      <c r="C162" s="49"/>
      <c r="D162" s="49"/>
      <c r="E162" s="49"/>
    </row>
    <row r="163" spans="1:5" x14ac:dyDescent="0.2">
      <c r="A163" s="49"/>
      <c r="B163" s="49"/>
      <c r="C163" s="49"/>
      <c r="D163" s="49"/>
      <c r="E163" s="49"/>
    </row>
    <row r="164" spans="1:5" x14ac:dyDescent="0.2">
      <c r="A164" s="49"/>
      <c r="B164" s="49"/>
      <c r="C164" s="49"/>
      <c r="D164" s="49"/>
      <c r="E164" s="49"/>
    </row>
    <row r="165" spans="1:5" x14ac:dyDescent="0.2">
      <c r="A165" s="49"/>
      <c r="B165" s="49"/>
      <c r="C165" s="49"/>
      <c r="D165" s="49"/>
      <c r="E165" s="49"/>
    </row>
    <row r="166" spans="1:5" x14ac:dyDescent="0.2">
      <c r="A166" s="49"/>
      <c r="B166" s="49"/>
      <c r="C166" s="49"/>
      <c r="D166" s="49"/>
      <c r="E166" s="49"/>
    </row>
    <row r="167" spans="1:5" x14ac:dyDescent="0.2">
      <c r="A167" s="49"/>
      <c r="B167" s="49"/>
      <c r="C167" s="49"/>
      <c r="D167" s="49"/>
      <c r="E167" s="49"/>
    </row>
    <row r="168" spans="1:5" x14ac:dyDescent="0.2">
      <c r="A168" s="49"/>
      <c r="B168" s="49"/>
      <c r="C168" s="49"/>
      <c r="D168" s="49"/>
      <c r="E168" s="49"/>
    </row>
    <row r="169" spans="1:5" x14ac:dyDescent="0.2">
      <c r="A169" s="49"/>
      <c r="B169" s="49"/>
      <c r="C169" s="49"/>
      <c r="D169" s="49"/>
      <c r="E169" s="49"/>
    </row>
    <row r="170" spans="1:5" x14ac:dyDescent="0.2">
      <c r="A170" s="49"/>
      <c r="B170" s="49"/>
      <c r="C170" s="49"/>
      <c r="D170" s="49"/>
      <c r="E170" s="49"/>
    </row>
    <row r="171" spans="1:5" x14ac:dyDescent="0.2">
      <c r="A171" s="49"/>
      <c r="B171" s="49"/>
      <c r="C171" s="49"/>
      <c r="D171" s="49"/>
      <c r="E171" s="49"/>
    </row>
    <row r="172" spans="1:5" x14ac:dyDescent="0.2">
      <c r="A172" s="49"/>
      <c r="B172" s="49"/>
      <c r="C172" s="49"/>
      <c r="D172" s="49"/>
      <c r="E172" s="49"/>
    </row>
    <row r="173" spans="1:5" x14ac:dyDescent="0.2">
      <c r="A173" s="49"/>
      <c r="B173" s="49"/>
      <c r="C173" s="49"/>
      <c r="D173" s="49"/>
      <c r="E173" s="49"/>
    </row>
    <row r="174" spans="1:5" x14ac:dyDescent="0.2">
      <c r="A174" s="49"/>
      <c r="B174" s="49"/>
      <c r="C174" s="49"/>
      <c r="D174" s="49"/>
      <c r="E174" s="49"/>
    </row>
    <row r="175" spans="1:5" x14ac:dyDescent="0.2">
      <c r="A175" s="49"/>
      <c r="B175" s="49"/>
      <c r="C175" s="49"/>
      <c r="D175" s="49"/>
      <c r="E175" s="49"/>
    </row>
    <row r="176" spans="1:5" x14ac:dyDescent="0.2">
      <c r="A176" s="49"/>
      <c r="B176" s="49"/>
      <c r="C176" s="49"/>
      <c r="D176" s="49"/>
      <c r="E176" s="49"/>
    </row>
    <row r="177" spans="1:5" x14ac:dyDescent="0.2">
      <c r="A177" s="49"/>
      <c r="B177" s="49"/>
      <c r="C177" s="49"/>
      <c r="D177" s="49"/>
      <c r="E177" s="49"/>
    </row>
    <row r="178" spans="1:5" x14ac:dyDescent="0.2">
      <c r="A178" s="49"/>
      <c r="B178" s="49"/>
      <c r="C178" s="49"/>
      <c r="D178" s="49"/>
      <c r="E178" s="49"/>
    </row>
    <row r="179" spans="1:5" x14ac:dyDescent="0.2">
      <c r="A179" s="49"/>
      <c r="B179" s="49"/>
      <c r="C179" s="49"/>
      <c r="D179" s="49"/>
      <c r="E179" s="49"/>
    </row>
    <row r="180" spans="1:5" x14ac:dyDescent="0.2">
      <c r="A180" s="49"/>
      <c r="B180" s="49"/>
      <c r="C180" s="49"/>
      <c r="D180" s="49"/>
      <c r="E180" s="49"/>
    </row>
    <row r="181" spans="1:5" x14ac:dyDescent="0.2">
      <c r="A181" s="49"/>
      <c r="B181" s="49"/>
      <c r="C181" s="49"/>
      <c r="D181" s="49"/>
      <c r="E181" s="49"/>
    </row>
    <row r="182" spans="1:5" x14ac:dyDescent="0.2">
      <c r="A182" s="49"/>
      <c r="B182" s="49"/>
      <c r="C182" s="49"/>
      <c r="D182" s="49"/>
      <c r="E182" s="49"/>
    </row>
    <row r="183" spans="1:5" x14ac:dyDescent="0.2">
      <c r="A183" s="49"/>
      <c r="B183" s="49"/>
      <c r="C183" s="49"/>
      <c r="D183" s="49"/>
      <c r="E183" s="49"/>
    </row>
    <row r="184" spans="1:5" x14ac:dyDescent="0.2">
      <c r="A184" s="49"/>
      <c r="B184" s="49"/>
      <c r="C184" s="49"/>
      <c r="D184" s="49"/>
      <c r="E184" s="49"/>
    </row>
    <row r="185" spans="1:5" x14ac:dyDescent="0.2">
      <c r="A185" s="49"/>
      <c r="B185" s="49"/>
      <c r="C185" s="49"/>
      <c r="D185" s="49"/>
      <c r="E185" s="49"/>
    </row>
    <row r="186" spans="1:5" x14ac:dyDescent="0.2">
      <c r="A186" s="49"/>
      <c r="B186" s="49"/>
      <c r="C186" s="49"/>
      <c r="D186" s="49"/>
      <c r="E186" s="49"/>
    </row>
    <row r="187" spans="1:5" x14ac:dyDescent="0.2">
      <c r="A187" s="49"/>
      <c r="B187" s="49"/>
      <c r="C187" s="49"/>
      <c r="D187" s="49"/>
      <c r="E187" s="49"/>
    </row>
    <row r="188" spans="1:5" x14ac:dyDescent="0.2">
      <c r="A188" s="49"/>
      <c r="B188" s="49"/>
      <c r="C188" s="49"/>
      <c r="D188" s="49"/>
      <c r="E188" s="49"/>
    </row>
    <row r="189" spans="1:5" x14ac:dyDescent="0.2">
      <c r="A189" s="49"/>
      <c r="B189" s="49"/>
      <c r="C189" s="49"/>
      <c r="D189" s="49"/>
      <c r="E189" s="49"/>
    </row>
    <row r="190" spans="1:5" x14ac:dyDescent="0.2">
      <c r="A190" s="49"/>
      <c r="B190" s="49"/>
      <c r="C190" s="49"/>
      <c r="D190" s="49"/>
      <c r="E190" s="49"/>
    </row>
    <row r="191" spans="1:5" x14ac:dyDescent="0.2">
      <c r="A191" s="49"/>
      <c r="B191" s="49"/>
      <c r="C191" s="49"/>
      <c r="D191" s="49"/>
      <c r="E191" s="49"/>
    </row>
    <row r="192" spans="1:5" x14ac:dyDescent="0.2">
      <c r="A192" s="49"/>
      <c r="B192" s="49"/>
      <c r="C192" s="49"/>
      <c r="D192" s="49"/>
      <c r="E192" s="49"/>
    </row>
    <row r="193" spans="1:5" x14ac:dyDescent="0.2">
      <c r="A193" s="49"/>
      <c r="B193" s="49"/>
      <c r="C193" s="49"/>
      <c r="D193" s="49"/>
      <c r="E193" s="49"/>
    </row>
    <row r="194" spans="1:5" x14ac:dyDescent="0.2">
      <c r="A194" s="49"/>
      <c r="B194" s="49"/>
      <c r="C194" s="49"/>
      <c r="D194" s="49"/>
      <c r="E194" s="49"/>
    </row>
    <row r="195" spans="1:5" ht="12" customHeight="1" x14ac:dyDescent="0.2">
      <c r="A195" s="49"/>
      <c r="B195" s="49"/>
      <c r="C195" s="49"/>
      <c r="D195" s="49"/>
      <c r="E195" s="49"/>
    </row>
    <row r="196" spans="1:5" hidden="1" x14ac:dyDescent="0.2">
      <c r="A196" s="49"/>
      <c r="B196" s="49"/>
      <c r="C196" s="49"/>
      <c r="D196" s="49"/>
      <c r="E196" s="49"/>
    </row>
    <row r="197" spans="1:5" x14ac:dyDescent="0.2">
      <c r="A197" s="49"/>
      <c r="B197" s="49"/>
      <c r="C197" s="49"/>
      <c r="D197" s="49"/>
      <c r="E197" s="49"/>
    </row>
    <row r="198" spans="1:5" x14ac:dyDescent="0.2">
      <c r="A198" s="49"/>
      <c r="B198" s="49"/>
      <c r="C198" s="49"/>
      <c r="D198" s="49"/>
      <c r="E198" s="49"/>
    </row>
    <row r="199" spans="1:5" x14ac:dyDescent="0.2">
      <c r="A199" s="49"/>
      <c r="B199" s="49"/>
      <c r="C199" s="49"/>
      <c r="D199" s="49"/>
      <c r="E199" s="49"/>
    </row>
    <row r="200" spans="1:5" x14ac:dyDescent="0.2">
      <c r="A200" s="49"/>
      <c r="B200" s="49"/>
      <c r="C200" s="49"/>
      <c r="D200" s="49"/>
      <c r="E200" s="49"/>
    </row>
    <row r="201" spans="1:5" x14ac:dyDescent="0.2">
      <c r="A201" s="49"/>
      <c r="B201" s="49"/>
      <c r="C201" s="49"/>
      <c r="D201" s="49"/>
      <c r="E201" s="49"/>
    </row>
    <row r="202" spans="1:5" x14ac:dyDescent="0.2">
      <c r="A202" s="49"/>
      <c r="B202" s="49"/>
      <c r="C202" s="49"/>
      <c r="D202" s="49"/>
      <c r="E202" s="49"/>
    </row>
    <row r="203" spans="1:5" x14ac:dyDescent="0.2">
      <c r="A203" s="49"/>
      <c r="B203" s="49"/>
      <c r="C203" s="49"/>
      <c r="D203" s="49"/>
      <c r="E203" s="49"/>
    </row>
    <row r="204" spans="1:5" x14ac:dyDescent="0.2">
      <c r="A204" s="49"/>
      <c r="B204" s="49"/>
      <c r="C204" s="49"/>
      <c r="D204" s="49"/>
      <c r="E204" s="49"/>
    </row>
    <row r="205" spans="1:5" x14ac:dyDescent="0.2">
      <c r="A205" s="49"/>
      <c r="B205" s="49"/>
      <c r="C205" s="49"/>
      <c r="D205" s="49"/>
      <c r="E205" s="49"/>
    </row>
    <row r="206" spans="1:5" x14ac:dyDescent="0.2">
      <c r="A206" s="49"/>
      <c r="B206" s="49"/>
      <c r="C206" s="49"/>
      <c r="D206" s="49"/>
      <c r="E206" s="49"/>
    </row>
    <row r="207" spans="1:5" x14ac:dyDescent="0.2">
      <c r="A207" s="49"/>
      <c r="B207" s="49"/>
      <c r="C207" s="49"/>
      <c r="D207" s="49"/>
      <c r="E207" s="49"/>
    </row>
    <row r="208" spans="1:5" x14ac:dyDescent="0.2">
      <c r="A208" s="49"/>
      <c r="B208" s="49"/>
      <c r="C208" s="49"/>
      <c r="D208" s="49"/>
      <c r="E208" s="49"/>
    </row>
    <row r="209" spans="1:70" x14ac:dyDescent="0.2">
      <c r="A209" s="49"/>
      <c r="B209" s="49"/>
      <c r="C209" s="49"/>
      <c r="D209" s="49"/>
      <c r="E209" s="49"/>
    </row>
    <row r="210" spans="1:70" x14ac:dyDescent="0.2">
      <c r="A210" s="49"/>
      <c r="B210" s="49"/>
      <c r="C210" s="49"/>
      <c r="D210" s="49"/>
      <c r="E210" s="49"/>
    </row>
    <row r="211" spans="1:70" x14ac:dyDescent="0.2">
      <c r="A211" s="49"/>
      <c r="B211" s="49"/>
      <c r="C211" s="49"/>
      <c r="D211" s="49"/>
      <c r="E211" s="49"/>
    </row>
    <row r="212" spans="1:70" x14ac:dyDescent="0.2">
      <c r="A212" s="49"/>
      <c r="B212" s="49"/>
      <c r="C212" s="49"/>
      <c r="D212" s="49"/>
      <c r="E212" s="49"/>
    </row>
    <row r="213" spans="1:70" x14ac:dyDescent="0.2">
      <c r="A213" s="49"/>
      <c r="B213" s="49"/>
      <c r="C213" s="49"/>
      <c r="D213" s="49"/>
      <c r="E213" s="49"/>
    </row>
    <row r="214" spans="1:70" x14ac:dyDescent="0.2">
      <c r="A214" s="49"/>
      <c r="B214" s="49"/>
      <c r="C214" s="49"/>
      <c r="D214" s="49"/>
      <c r="E214" s="49"/>
    </row>
    <row r="215" spans="1:70" x14ac:dyDescent="0.2">
      <c r="A215" s="49"/>
      <c r="B215" s="49"/>
      <c r="C215" s="49"/>
      <c r="D215" s="49"/>
      <c r="E215" s="49"/>
    </row>
    <row r="216" spans="1:70" x14ac:dyDescent="0.2">
      <c r="A216" s="49"/>
      <c r="B216" s="49"/>
      <c r="C216" s="49"/>
      <c r="D216" s="49"/>
      <c r="E216" s="49"/>
    </row>
    <row r="217" spans="1:70" x14ac:dyDescent="0.2">
      <c r="A217" s="49"/>
      <c r="B217" s="49"/>
      <c r="C217" s="49"/>
      <c r="D217" s="49"/>
      <c r="E217" s="49"/>
    </row>
    <row r="218" spans="1:70" x14ac:dyDescent="0.2">
      <c r="A218" s="49"/>
      <c r="B218" s="49"/>
      <c r="C218" s="49"/>
      <c r="D218" s="49"/>
      <c r="E218" s="49"/>
    </row>
    <row r="219" spans="1:70" x14ac:dyDescent="0.2">
      <c r="A219" s="49"/>
      <c r="B219" s="49"/>
      <c r="C219" s="49"/>
      <c r="D219" s="49"/>
      <c r="E219" s="49"/>
    </row>
    <row r="220" spans="1:70" x14ac:dyDescent="0.2">
      <c r="A220" s="49"/>
      <c r="B220" s="49"/>
      <c r="C220" s="49"/>
      <c r="D220" s="49"/>
      <c r="E220" s="49"/>
    </row>
    <row r="221" spans="1:70" x14ac:dyDescent="0.2">
      <c r="S221" s="5"/>
      <c r="T221" s="5"/>
      <c r="V221" s="5"/>
      <c r="W221" s="5"/>
      <c r="X221" s="5"/>
      <c r="Y221" s="5"/>
      <c r="Z221" s="5"/>
      <c r="AC221" s="5"/>
      <c r="AD221" s="5"/>
      <c r="AE221" s="5"/>
      <c r="AF221" s="5"/>
      <c r="AG221" s="5"/>
      <c r="AH221" s="5"/>
      <c r="AI221" s="5"/>
      <c r="AJ221" s="5"/>
      <c r="AK221" s="5"/>
      <c r="AM221" s="5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5"/>
      <c r="BK221" s="5"/>
      <c r="BL221" s="5"/>
      <c r="BM221" s="44"/>
      <c r="BN221" s="44"/>
      <c r="BO221" s="44"/>
      <c r="BP221" s="44"/>
      <c r="BQ221" s="44"/>
      <c r="BR221" s="4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>
                  <from>
                    <xdr:col>14</xdr:col>
                    <xdr:colOff>257175</xdr:colOff>
                    <xdr:row>6</xdr:row>
                    <xdr:rowOff>123825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>
                  <from>
                    <xdr:col>14</xdr:col>
                    <xdr:colOff>257175</xdr:colOff>
                    <xdr:row>22</xdr:row>
                    <xdr:rowOff>66675</xdr:rowOff>
                  </from>
                  <to>
                    <xdr:col>17</xdr:col>
                    <xdr:colOff>9525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77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3" width="14.7109375" style="133" bestFit="1" customWidth="1"/>
    <col min="4" max="16384" width="11.5703125" style="133"/>
  </cols>
  <sheetData>
    <row r="1" spans="1:3" ht="22.15" customHeight="1" x14ac:dyDescent="0.3">
      <c r="A1" s="153" t="s">
        <v>238</v>
      </c>
      <c r="B1" s="182"/>
      <c r="C1" s="182"/>
    </row>
    <row r="2" spans="1:3" ht="14.1" customHeight="1" x14ac:dyDescent="0.2">
      <c r="A2" s="182"/>
      <c r="B2" s="182"/>
      <c r="C2" s="182"/>
    </row>
    <row r="3" spans="1:3" ht="48" customHeight="1" x14ac:dyDescent="0.25">
      <c r="A3" s="202" t="s">
        <v>257</v>
      </c>
      <c r="B3" s="202"/>
      <c r="C3" s="202"/>
    </row>
    <row r="4" spans="1:3" ht="17.100000000000001" customHeight="1" x14ac:dyDescent="0.2">
      <c r="A4" s="182"/>
      <c r="B4" s="201">
        <v>2020</v>
      </c>
      <c r="C4" s="201"/>
    </row>
    <row r="5" spans="1:3" ht="17.100000000000001" customHeight="1" x14ac:dyDescent="0.25">
      <c r="A5" s="182"/>
      <c r="B5" s="154" t="s">
        <v>174</v>
      </c>
      <c r="C5" s="155" t="s">
        <v>175</v>
      </c>
    </row>
    <row r="6" spans="1:3" ht="17.100000000000001" customHeight="1" x14ac:dyDescent="0.25">
      <c r="A6" s="176" t="s">
        <v>258</v>
      </c>
      <c r="B6" s="156">
        <v>82</v>
      </c>
      <c r="C6" s="157">
        <v>0.85119389000000001</v>
      </c>
    </row>
    <row r="7" spans="1:3" ht="17.100000000000001" customHeight="1" x14ac:dyDescent="0.25">
      <c r="A7" s="176" t="s">
        <v>259</v>
      </c>
      <c r="B7" s="156">
        <v>11</v>
      </c>
      <c r="C7" s="157">
        <v>0.11525323</v>
      </c>
    </row>
    <row r="8" spans="1:3" ht="17.100000000000001" customHeight="1" x14ac:dyDescent="0.25">
      <c r="A8" s="176" t="s">
        <v>260</v>
      </c>
      <c r="B8" s="156">
        <v>2</v>
      </c>
      <c r="C8" s="157">
        <v>2.1197230000000001E-2</v>
      </c>
    </row>
    <row r="9" spans="1:3" ht="17.100000000000001" customHeight="1" x14ac:dyDescent="0.25">
      <c r="A9" s="176" t="s">
        <v>261</v>
      </c>
      <c r="B9" s="156">
        <v>0</v>
      </c>
      <c r="C9" s="157">
        <v>0</v>
      </c>
    </row>
    <row r="10" spans="1:3" ht="17.100000000000001" customHeight="1" x14ac:dyDescent="0.25">
      <c r="A10" s="176" t="s">
        <v>262</v>
      </c>
      <c r="B10" s="156">
        <v>1</v>
      </c>
      <c r="C10" s="157">
        <v>1.2355649999999999E-2</v>
      </c>
    </row>
    <row r="11" spans="1:3" ht="17.100000000000001" customHeight="1" x14ac:dyDescent="0.25">
      <c r="A11" s="158" t="s">
        <v>263</v>
      </c>
      <c r="B11" s="159">
        <v>0</v>
      </c>
      <c r="C11" s="166" t="s">
        <v>184</v>
      </c>
    </row>
    <row r="12" spans="1:3" ht="17.100000000000001" customHeight="1" x14ac:dyDescent="0.25">
      <c r="A12" s="173" t="s">
        <v>185</v>
      </c>
      <c r="B12" s="161">
        <v>96</v>
      </c>
      <c r="C12" s="162">
        <v>1</v>
      </c>
    </row>
    <row r="14" spans="1:3" ht="14.1" customHeight="1" x14ac:dyDescent="0.2">
      <c r="A14" s="182"/>
      <c r="B14" s="182"/>
      <c r="C14" s="182"/>
    </row>
    <row r="15" spans="1:3" ht="48" customHeight="1" x14ac:dyDescent="0.25">
      <c r="A15" s="202" t="s">
        <v>264</v>
      </c>
      <c r="B15" s="202"/>
      <c r="C15" s="202"/>
    </row>
    <row r="16" spans="1:3" ht="17.100000000000001" customHeight="1" x14ac:dyDescent="0.2">
      <c r="A16" s="182"/>
      <c r="B16" s="201">
        <v>2020</v>
      </c>
      <c r="C16" s="201"/>
    </row>
    <row r="17" spans="1:3" ht="17.100000000000001" customHeight="1" x14ac:dyDescent="0.25">
      <c r="A17" s="182"/>
      <c r="B17" s="154" t="s">
        <v>174</v>
      </c>
      <c r="C17" s="155" t="s">
        <v>175</v>
      </c>
    </row>
    <row r="18" spans="1:3" ht="17.100000000000001" customHeight="1" x14ac:dyDescent="0.25">
      <c r="A18" s="176" t="s">
        <v>258</v>
      </c>
      <c r="B18" s="156">
        <v>81</v>
      </c>
      <c r="C18" s="157">
        <v>0.83859147000000001</v>
      </c>
    </row>
    <row r="19" spans="1:3" ht="17.100000000000001" customHeight="1" x14ac:dyDescent="0.25">
      <c r="A19" s="176" t="s">
        <v>259</v>
      </c>
      <c r="B19" s="156">
        <v>10</v>
      </c>
      <c r="C19" s="157">
        <v>0.10303727999999999</v>
      </c>
    </row>
    <row r="20" spans="1:3" ht="17.100000000000001" customHeight="1" x14ac:dyDescent="0.25">
      <c r="A20" s="176" t="s">
        <v>260</v>
      </c>
      <c r="B20" s="156">
        <v>2</v>
      </c>
      <c r="C20" s="157">
        <v>2.1465459999999999E-2</v>
      </c>
    </row>
    <row r="21" spans="1:3" ht="17.100000000000001" customHeight="1" x14ac:dyDescent="0.25">
      <c r="A21" s="176" t="s">
        <v>261</v>
      </c>
      <c r="B21" s="156">
        <v>2</v>
      </c>
      <c r="C21" s="157">
        <v>2.455015E-2</v>
      </c>
    </row>
    <row r="22" spans="1:3" ht="17.100000000000001" customHeight="1" x14ac:dyDescent="0.25">
      <c r="A22" s="176" t="s">
        <v>262</v>
      </c>
      <c r="B22" s="156">
        <v>1</v>
      </c>
      <c r="C22" s="157">
        <v>1.2355649999999999E-2</v>
      </c>
    </row>
    <row r="23" spans="1:3" ht="17.100000000000001" customHeight="1" x14ac:dyDescent="0.25">
      <c r="A23" s="158" t="s">
        <v>263</v>
      </c>
      <c r="B23" s="159">
        <v>0</v>
      </c>
      <c r="C23" s="166" t="s">
        <v>184</v>
      </c>
    </row>
    <row r="24" spans="1:3" ht="17.100000000000001" customHeight="1" x14ac:dyDescent="0.25">
      <c r="A24" s="173" t="s">
        <v>185</v>
      </c>
      <c r="B24" s="161">
        <v>96</v>
      </c>
      <c r="C24" s="162">
        <v>1</v>
      </c>
    </row>
    <row r="26" spans="1:3" ht="14.1" customHeight="1" x14ac:dyDescent="0.2">
      <c r="A26" s="182"/>
      <c r="B26" s="182"/>
      <c r="C26" s="182"/>
    </row>
    <row r="27" spans="1:3" ht="48" customHeight="1" x14ac:dyDescent="0.25">
      <c r="A27" s="202" t="s">
        <v>265</v>
      </c>
      <c r="B27" s="202"/>
      <c r="C27" s="202"/>
    </row>
    <row r="28" spans="1:3" ht="17.100000000000001" customHeight="1" x14ac:dyDescent="0.2">
      <c r="A28" s="182"/>
      <c r="B28" s="201">
        <v>2020</v>
      </c>
      <c r="C28" s="201"/>
    </row>
    <row r="29" spans="1:3" ht="17.100000000000001" customHeight="1" x14ac:dyDescent="0.25">
      <c r="A29" s="182"/>
      <c r="B29" s="154" t="s">
        <v>174</v>
      </c>
      <c r="C29" s="155" t="s">
        <v>175</v>
      </c>
    </row>
    <row r="30" spans="1:3" ht="17.100000000000001" customHeight="1" x14ac:dyDescent="0.25">
      <c r="A30" s="176" t="s">
        <v>258</v>
      </c>
      <c r="B30" s="156">
        <v>71</v>
      </c>
      <c r="C30" s="157">
        <v>0.74208640000000003</v>
      </c>
    </row>
    <row r="31" spans="1:3" ht="17.100000000000001" customHeight="1" x14ac:dyDescent="0.25">
      <c r="A31" s="176" t="s">
        <v>259</v>
      </c>
      <c r="B31" s="156">
        <v>17</v>
      </c>
      <c r="C31" s="157">
        <v>0.17471767999999999</v>
      </c>
    </row>
    <row r="32" spans="1:3" ht="17.100000000000001" customHeight="1" x14ac:dyDescent="0.25">
      <c r="A32" s="176" t="s">
        <v>260</v>
      </c>
      <c r="B32" s="156">
        <v>6</v>
      </c>
      <c r="C32" s="157">
        <v>5.9958560000000001E-2</v>
      </c>
    </row>
    <row r="33" spans="1:3" ht="17.100000000000001" customHeight="1" x14ac:dyDescent="0.25">
      <c r="A33" s="176" t="s">
        <v>261</v>
      </c>
      <c r="B33" s="156">
        <v>1</v>
      </c>
      <c r="C33" s="157">
        <v>1.0881719999999999E-2</v>
      </c>
    </row>
    <row r="34" spans="1:3" ht="17.100000000000001" customHeight="1" x14ac:dyDescent="0.25">
      <c r="A34" s="176" t="s">
        <v>262</v>
      </c>
      <c r="B34" s="156">
        <v>1</v>
      </c>
      <c r="C34" s="157">
        <v>1.2355649999999999E-2</v>
      </c>
    </row>
    <row r="35" spans="1:3" ht="17.100000000000001" customHeight="1" x14ac:dyDescent="0.25">
      <c r="A35" s="158" t="s">
        <v>263</v>
      </c>
      <c r="B35" s="159">
        <v>0</v>
      </c>
      <c r="C35" s="166" t="s">
        <v>184</v>
      </c>
    </row>
    <row r="36" spans="1:3" ht="17.100000000000001" customHeight="1" x14ac:dyDescent="0.25">
      <c r="A36" s="173" t="s">
        <v>185</v>
      </c>
      <c r="B36" s="161">
        <v>96</v>
      </c>
      <c r="C36" s="162">
        <v>1</v>
      </c>
    </row>
    <row r="38" spans="1:3" ht="14.1" customHeight="1" x14ac:dyDescent="0.2">
      <c r="A38" s="182"/>
      <c r="B38" s="182"/>
      <c r="C38" s="182"/>
    </row>
    <row r="39" spans="1:3" ht="48" customHeight="1" x14ac:dyDescent="0.25">
      <c r="A39" s="202" t="s">
        <v>266</v>
      </c>
      <c r="B39" s="202"/>
      <c r="C39" s="202"/>
    </row>
    <row r="40" spans="1:3" ht="17.100000000000001" customHeight="1" x14ac:dyDescent="0.2">
      <c r="A40" s="182"/>
      <c r="B40" s="201">
        <v>2020</v>
      </c>
      <c r="C40" s="201"/>
    </row>
    <row r="41" spans="1:3" ht="17.100000000000001" customHeight="1" x14ac:dyDescent="0.25">
      <c r="A41" s="182"/>
      <c r="B41" s="154" t="s">
        <v>174</v>
      </c>
      <c r="C41" s="155" t="s">
        <v>175</v>
      </c>
    </row>
    <row r="42" spans="1:3" ht="17.100000000000001" customHeight="1" x14ac:dyDescent="0.25">
      <c r="A42" s="176" t="s">
        <v>258</v>
      </c>
      <c r="B42" s="156">
        <v>83</v>
      </c>
      <c r="C42" s="157">
        <v>0.85457095000000005</v>
      </c>
    </row>
    <row r="43" spans="1:3" ht="17.100000000000001" customHeight="1" x14ac:dyDescent="0.25">
      <c r="A43" s="176" t="s">
        <v>259</v>
      </c>
      <c r="B43" s="156">
        <v>10</v>
      </c>
      <c r="C43" s="157">
        <v>0.10325317000000001</v>
      </c>
    </row>
    <row r="44" spans="1:3" ht="17.100000000000001" customHeight="1" x14ac:dyDescent="0.25">
      <c r="A44" s="176" t="s">
        <v>260</v>
      </c>
      <c r="B44" s="156">
        <v>3</v>
      </c>
      <c r="C44" s="157">
        <v>3.1419229999999999E-2</v>
      </c>
    </row>
    <row r="45" spans="1:3" ht="17.100000000000001" customHeight="1" x14ac:dyDescent="0.25">
      <c r="A45" s="176" t="s">
        <v>261</v>
      </c>
      <c r="B45" s="156">
        <v>0</v>
      </c>
      <c r="C45" s="157">
        <v>0</v>
      </c>
    </row>
    <row r="46" spans="1:3" ht="17.100000000000001" customHeight="1" x14ac:dyDescent="0.25">
      <c r="A46" s="176" t="s">
        <v>262</v>
      </c>
      <c r="B46" s="156">
        <v>1</v>
      </c>
      <c r="C46" s="157">
        <v>1.075664E-2</v>
      </c>
    </row>
    <row r="47" spans="1:3" ht="17.100000000000001" customHeight="1" x14ac:dyDescent="0.25">
      <c r="A47" s="158" t="s">
        <v>263</v>
      </c>
      <c r="B47" s="159">
        <v>0</v>
      </c>
      <c r="C47" s="166" t="s">
        <v>184</v>
      </c>
    </row>
    <row r="48" spans="1:3" ht="17.100000000000001" customHeight="1" x14ac:dyDescent="0.25">
      <c r="A48" s="173" t="s">
        <v>185</v>
      </c>
      <c r="B48" s="161">
        <v>97</v>
      </c>
      <c r="C48" s="162">
        <v>1</v>
      </c>
    </row>
    <row r="50" spans="1:3" ht="14.1" customHeight="1" x14ac:dyDescent="0.2">
      <c r="A50" s="182"/>
      <c r="B50" s="182"/>
      <c r="C50" s="182"/>
    </row>
    <row r="51" spans="1:3" ht="48" customHeight="1" x14ac:dyDescent="0.25">
      <c r="A51" s="202" t="s">
        <v>267</v>
      </c>
      <c r="B51" s="202"/>
      <c r="C51" s="202"/>
    </row>
    <row r="52" spans="1:3" ht="17.100000000000001" customHeight="1" x14ac:dyDescent="0.2">
      <c r="A52" s="182"/>
      <c r="B52" s="201">
        <v>2020</v>
      </c>
      <c r="C52" s="201"/>
    </row>
    <row r="53" spans="1:3" ht="17.100000000000001" customHeight="1" x14ac:dyDescent="0.25">
      <c r="A53" s="182"/>
      <c r="B53" s="154" t="s">
        <v>174</v>
      </c>
      <c r="C53" s="155" t="s">
        <v>175</v>
      </c>
    </row>
    <row r="54" spans="1:3" ht="17.100000000000001" customHeight="1" x14ac:dyDescent="0.25">
      <c r="A54" s="176" t="s">
        <v>258</v>
      </c>
      <c r="B54" s="156">
        <v>80</v>
      </c>
      <c r="C54" s="157">
        <v>0.82603824000000003</v>
      </c>
    </row>
    <row r="55" spans="1:3" ht="17.100000000000001" customHeight="1" x14ac:dyDescent="0.25">
      <c r="A55" s="176" t="s">
        <v>259</v>
      </c>
      <c r="B55" s="156">
        <v>13</v>
      </c>
      <c r="C55" s="157">
        <v>0.14064688</v>
      </c>
    </row>
    <row r="56" spans="1:3" ht="17.100000000000001" customHeight="1" x14ac:dyDescent="0.25">
      <c r="A56" s="176" t="s">
        <v>260</v>
      </c>
      <c r="B56" s="156">
        <v>1</v>
      </c>
      <c r="C56" s="157">
        <v>1.0881200000000001E-2</v>
      </c>
    </row>
    <row r="57" spans="1:3" ht="17.100000000000001" customHeight="1" x14ac:dyDescent="0.25">
      <c r="A57" s="176" t="s">
        <v>261</v>
      </c>
      <c r="B57" s="156">
        <v>1</v>
      </c>
      <c r="C57" s="157">
        <v>1.1578069999999999E-2</v>
      </c>
    </row>
    <row r="58" spans="1:3" ht="17.100000000000001" customHeight="1" x14ac:dyDescent="0.25">
      <c r="A58" s="176" t="s">
        <v>262</v>
      </c>
      <c r="B58" s="156">
        <v>1</v>
      </c>
      <c r="C58" s="157">
        <v>1.085562E-2</v>
      </c>
    </row>
    <row r="59" spans="1:3" ht="17.100000000000001" customHeight="1" x14ac:dyDescent="0.25">
      <c r="A59" s="158" t="s">
        <v>263</v>
      </c>
      <c r="B59" s="159">
        <v>1</v>
      </c>
      <c r="C59" s="166" t="s">
        <v>184</v>
      </c>
    </row>
    <row r="60" spans="1:3" ht="17.100000000000001" customHeight="1" x14ac:dyDescent="0.25">
      <c r="A60" s="173" t="s">
        <v>185</v>
      </c>
      <c r="B60" s="161">
        <v>97</v>
      </c>
      <c r="C60" s="162">
        <v>1</v>
      </c>
    </row>
    <row r="62" spans="1:3" ht="14.1" customHeight="1" x14ac:dyDescent="0.2">
      <c r="A62" s="182"/>
      <c r="B62" s="182"/>
      <c r="C62" s="182"/>
    </row>
    <row r="63" spans="1:3" ht="48" customHeight="1" x14ac:dyDescent="0.25">
      <c r="A63" s="202" t="s">
        <v>268</v>
      </c>
      <c r="B63" s="202"/>
      <c r="C63" s="202"/>
    </row>
    <row r="64" spans="1:3" ht="17.100000000000001" customHeight="1" x14ac:dyDescent="0.2">
      <c r="A64" s="182"/>
      <c r="B64" s="201">
        <v>2020</v>
      </c>
      <c r="C64" s="201"/>
    </row>
    <row r="65" spans="1:3" ht="17.100000000000001" customHeight="1" x14ac:dyDescent="0.25">
      <c r="A65" s="182"/>
      <c r="B65" s="154" t="s">
        <v>174</v>
      </c>
      <c r="C65" s="155" t="s">
        <v>175</v>
      </c>
    </row>
    <row r="66" spans="1:3" ht="17.100000000000001" customHeight="1" x14ac:dyDescent="0.25">
      <c r="A66" s="176" t="s">
        <v>258</v>
      </c>
      <c r="B66" s="156">
        <v>75</v>
      </c>
      <c r="C66" s="157">
        <v>0.78608787000000002</v>
      </c>
    </row>
    <row r="67" spans="1:3" ht="17.100000000000001" customHeight="1" x14ac:dyDescent="0.25">
      <c r="A67" s="176" t="s">
        <v>259</v>
      </c>
      <c r="B67" s="156">
        <v>13</v>
      </c>
      <c r="C67" s="157">
        <v>0.14148079999999999</v>
      </c>
    </row>
    <row r="68" spans="1:3" ht="17.100000000000001" customHeight="1" x14ac:dyDescent="0.25">
      <c r="A68" s="176" t="s">
        <v>260</v>
      </c>
      <c r="B68" s="156">
        <v>4</v>
      </c>
      <c r="C68" s="157">
        <v>4.0435550000000001E-2</v>
      </c>
    </row>
    <row r="69" spans="1:3" ht="17.100000000000001" customHeight="1" x14ac:dyDescent="0.25">
      <c r="A69" s="176" t="s">
        <v>261</v>
      </c>
      <c r="B69" s="156">
        <v>2</v>
      </c>
      <c r="C69" s="157">
        <v>2.1032909999999998E-2</v>
      </c>
    </row>
    <row r="70" spans="1:3" ht="17.100000000000001" customHeight="1" x14ac:dyDescent="0.25">
      <c r="A70" s="176" t="s">
        <v>262</v>
      </c>
      <c r="B70" s="156">
        <v>1</v>
      </c>
      <c r="C70" s="157">
        <v>1.096287E-2</v>
      </c>
    </row>
    <row r="71" spans="1:3" ht="17.100000000000001" customHeight="1" x14ac:dyDescent="0.25">
      <c r="A71" s="158" t="s">
        <v>263</v>
      </c>
      <c r="B71" s="159">
        <v>2</v>
      </c>
      <c r="C71" s="166" t="s">
        <v>184</v>
      </c>
    </row>
    <row r="72" spans="1:3" ht="17.100000000000001" customHeight="1" x14ac:dyDescent="0.25">
      <c r="A72" s="173" t="s">
        <v>185</v>
      </c>
      <c r="B72" s="161">
        <v>97</v>
      </c>
      <c r="C72" s="162">
        <v>1</v>
      </c>
    </row>
    <row r="74" spans="1:3" ht="14.1" customHeight="1" x14ac:dyDescent="0.2">
      <c r="A74" s="182"/>
      <c r="B74" s="182"/>
      <c r="C74" s="182"/>
    </row>
    <row r="75" spans="1:3" ht="16.149999999999999" customHeight="1" x14ac:dyDescent="0.2">
      <c r="A75" s="203" t="s">
        <v>217</v>
      </c>
      <c r="B75" s="203"/>
      <c r="C75" s="203"/>
    </row>
    <row r="76" spans="1:3" ht="16.149999999999999" customHeight="1" x14ac:dyDescent="0.2">
      <c r="A76" s="203" t="s">
        <v>269</v>
      </c>
      <c r="B76" s="203"/>
      <c r="C76" s="203"/>
    </row>
    <row r="77" spans="1:3" ht="16.149999999999999" customHeight="1" x14ac:dyDescent="0.2">
      <c r="A77" s="203" t="s">
        <v>218</v>
      </c>
      <c r="B77" s="203"/>
      <c r="C77" s="203"/>
    </row>
  </sheetData>
  <mergeCells count="15">
    <mergeCell ref="B28:C28"/>
    <mergeCell ref="A3:C3"/>
    <mergeCell ref="B4:C4"/>
    <mergeCell ref="A15:C15"/>
    <mergeCell ref="B16:C16"/>
    <mergeCell ref="A27:C27"/>
    <mergeCell ref="A75:C75"/>
    <mergeCell ref="A76:C76"/>
    <mergeCell ref="A77:C77"/>
    <mergeCell ref="A39:C39"/>
    <mergeCell ref="B40:C40"/>
    <mergeCell ref="A51:C51"/>
    <mergeCell ref="B52:C52"/>
    <mergeCell ref="A63:C63"/>
    <mergeCell ref="B64:C64"/>
  </mergeCells>
  <pageMargins left="0.05" right="0.0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G22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7" width="14.7109375" style="133" bestFit="1" customWidth="1"/>
    <col min="8" max="16384" width="11.5703125" style="133"/>
  </cols>
  <sheetData>
    <row r="1" spans="1:7" ht="22.15" customHeight="1" x14ac:dyDescent="0.3">
      <c r="A1" s="153" t="s">
        <v>270</v>
      </c>
      <c r="B1" s="182"/>
      <c r="C1" s="182"/>
      <c r="D1" s="182"/>
      <c r="E1" s="182"/>
      <c r="F1" s="182"/>
      <c r="G1" s="182"/>
    </row>
    <row r="2" spans="1:7" ht="14.1" customHeight="1" x14ac:dyDescent="0.2">
      <c r="A2" s="182"/>
      <c r="B2" s="182"/>
      <c r="C2" s="182"/>
      <c r="D2" s="182"/>
      <c r="E2" s="182"/>
      <c r="F2" s="182"/>
      <c r="G2" s="182"/>
    </row>
    <row r="3" spans="1:7" ht="48" customHeight="1" x14ac:dyDescent="0.25">
      <c r="A3" s="202" t="s">
        <v>271</v>
      </c>
      <c r="B3" s="202"/>
      <c r="C3" s="202"/>
      <c r="D3" s="202"/>
      <c r="E3" s="202"/>
      <c r="F3" s="202"/>
      <c r="G3" s="202"/>
    </row>
    <row r="4" spans="1:7" ht="35.1" customHeight="1" x14ac:dyDescent="0.25">
      <c r="A4" s="182"/>
      <c r="B4" s="205" t="s">
        <v>240</v>
      </c>
      <c r="C4" s="205"/>
      <c r="D4" s="205" t="s">
        <v>241</v>
      </c>
      <c r="E4" s="205"/>
      <c r="F4" s="206" t="s">
        <v>242</v>
      </c>
      <c r="G4" s="206"/>
    </row>
    <row r="5" spans="1:7" ht="17.100000000000001" customHeight="1" x14ac:dyDescent="0.2">
      <c r="A5" s="182"/>
      <c r="B5" s="207">
        <v>2020</v>
      </c>
      <c r="C5" s="207"/>
      <c r="D5" s="207">
        <v>2020</v>
      </c>
      <c r="E5" s="207"/>
      <c r="F5" s="201">
        <v>2020</v>
      </c>
      <c r="G5" s="201"/>
    </row>
    <row r="6" spans="1:7" ht="17.100000000000001" customHeight="1" x14ac:dyDescent="0.25">
      <c r="A6" s="182"/>
      <c r="B6" s="154" t="s">
        <v>174</v>
      </c>
      <c r="C6" s="163" t="s">
        <v>175</v>
      </c>
      <c r="D6" s="154" t="s">
        <v>174</v>
      </c>
      <c r="E6" s="163" t="s">
        <v>175</v>
      </c>
      <c r="F6" s="154" t="s">
        <v>174</v>
      </c>
      <c r="G6" s="155" t="s">
        <v>175</v>
      </c>
    </row>
    <row r="7" spans="1:7" ht="32.1" customHeight="1" x14ac:dyDescent="0.25">
      <c r="A7" s="176" t="s">
        <v>272</v>
      </c>
      <c r="B7" s="156">
        <v>86</v>
      </c>
      <c r="C7" s="164">
        <v>0.90913873000000001</v>
      </c>
      <c r="D7" s="156">
        <v>5</v>
      </c>
      <c r="E7" s="164">
        <v>5.0032550000000002E-2</v>
      </c>
      <c r="F7" s="156">
        <v>4</v>
      </c>
      <c r="G7" s="157">
        <v>4.0828730000000001E-2</v>
      </c>
    </row>
    <row r="8" spans="1:7" ht="35.1" customHeight="1" x14ac:dyDescent="0.25">
      <c r="A8" s="176" t="s">
        <v>273</v>
      </c>
      <c r="B8" s="156">
        <v>46</v>
      </c>
      <c r="C8" s="164">
        <v>0.48548187999999998</v>
      </c>
      <c r="D8" s="156">
        <v>10</v>
      </c>
      <c r="E8" s="164">
        <v>0.10900699</v>
      </c>
      <c r="F8" s="156">
        <v>38</v>
      </c>
      <c r="G8" s="157">
        <v>0.40551113</v>
      </c>
    </row>
    <row r="9" spans="1:7" ht="32.1" customHeight="1" x14ac:dyDescent="0.25">
      <c r="A9" s="176" t="s">
        <v>274</v>
      </c>
      <c r="B9" s="156">
        <v>34</v>
      </c>
      <c r="C9" s="164">
        <v>0.36883601999999999</v>
      </c>
      <c r="D9" s="156">
        <v>21</v>
      </c>
      <c r="E9" s="164">
        <v>0.21829904</v>
      </c>
      <c r="F9" s="156">
        <v>40</v>
      </c>
      <c r="G9" s="157">
        <v>0.41286494000000001</v>
      </c>
    </row>
    <row r="10" spans="1:7" ht="35.1" customHeight="1" x14ac:dyDescent="0.25">
      <c r="A10" s="176" t="s">
        <v>275</v>
      </c>
      <c r="B10" s="156">
        <v>19</v>
      </c>
      <c r="C10" s="164">
        <v>0.21185276</v>
      </c>
      <c r="D10" s="156">
        <v>8</v>
      </c>
      <c r="E10" s="164">
        <v>8.2115079999999993E-2</v>
      </c>
      <c r="F10" s="156">
        <v>69</v>
      </c>
      <c r="G10" s="157">
        <v>0.70603216000000002</v>
      </c>
    </row>
    <row r="11" spans="1:7" ht="17.100000000000001" customHeight="1" x14ac:dyDescent="0.25">
      <c r="A11" s="176" t="s">
        <v>276</v>
      </c>
      <c r="B11" s="156">
        <v>11</v>
      </c>
      <c r="C11" s="164">
        <v>0.11862855</v>
      </c>
      <c r="D11" s="156">
        <v>6</v>
      </c>
      <c r="E11" s="164">
        <v>6.5107289999999998E-2</v>
      </c>
      <c r="F11" s="156">
        <v>79</v>
      </c>
      <c r="G11" s="157">
        <v>0.81626414999999997</v>
      </c>
    </row>
    <row r="12" spans="1:7" ht="35.1" customHeight="1" x14ac:dyDescent="0.25">
      <c r="A12" s="176" t="s">
        <v>277</v>
      </c>
      <c r="B12" s="156">
        <v>77</v>
      </c>
      <c r="C12" s="164">
        <v>0.79249738000000003</v>
      </c>
      <c r="D12" s="156">
        <v>6</v>
      </c>
      <c r="E12" s="164">
        <v>6.3020720000000002E-2</v>
      </c>
      <c r="F12" s="156">
        <v>13</v>
      </c>
      <c r="G12" s="157">
        <v>0.1444819</v>
      </c>
    </row>
    <row r="13" spans="1:7" ht="17.100000000000001" customHeight="1" x14ac:dyDescent="0.25">
      <c r="A13" s="176" t="s">
        <v>278</v>
      </c>
      <c r="B13" s="156">
        <v>41</v>
      </c>
      <c r="C13" s="164">
        <v>0.42950131000000003</v>
      </c>
      <c r="D13" s="156">
        <v>9</v>
      </c>
      <c r="E13" s="164">
        <v>8.9911069999999996E-2</v>
      </c>
      <c r="F13" s="156">
        <v>46</v>
      </c>
      <c r="G13" s="157">
        <v>0.48058761999999999</v>
      </c>
    </row>
    <row r="14" spans="1:7" ht="32.1" customHeight="1" x14ac:dyDescent="0.25">
      <c r="A14" s="176" t="s">
        <v>279</v>
      </c>
      <c r="B14" s="156">
        <v>67</v>
      </c>
      <c r="C14" s="164">
        <v>0.70762175000000005</v>
      </c>
      <c r="D14" s="156">
        <v>22</v>
      </c>
      <c r="E14" s="164">
        <v>0.21744213000000001</v>
      </c>
      <c r="F14" s="156">
        <v>7</v>
      </c>
      <c r="G14" s="157">
        <v>7.4936119999999995E-2</v>
      </c>
    </row>
    <row r="15" spans="1:7" ht="35.1" customHeight="1" x14ac:dyDescent="0.25">
      <c r="A15" s="176" t="s">
        <v>280</v>
      </c>
      <c r="B15" s="156">
        <v>88</v>
      </c>
      <c r="C15" s="164">
        <v>0.91141908000000005</v>
      </c>
      <c r="D15" s="156">
        <v>3</v>
      </c>
      <c r="E15" s="164">
        <v>2.8472560000000001E-2</v>
      </c>
      <c r="F15" s="156">
        <v>6</v>
      </c>
      <c r="G15" s="157">
        <v>6.010836E-2</v>
      </c>
    </row>
    <row r="16" spans="1:7" ht="17.100000000000001" customHeight="1" x14ac:dyDescent="0.25">
      <c r="A16" s="176" t="s">
        <v>281</v>
      </c>
      <c r="B16" s="156">
        <v>55</v>
      </c>
      <c r="C16" s="164">
        <v>0.5867426</v>
      </c>
      <c r="D16" s="156">
        <v>18</v>
      </c>
      <c r="E16" s="164">
        <v>0.18733881999999999</v>
      </c>
      <c r="F16" s="156">
        <v>21</v>
      </c>
      <c r="G16" s="157">
        <v>0.22591858000000001</v>
      </c>
    </row>
    <row r="17" spans="1:7" ht="17.100000000000001" customHeight="1" x14ac:dyDescent="0.25">
      <c r="A17" s="176" t="s">
        <v>282</v>
      </c>
      <c r="B17" s="156">
        <v>55</v>
      </c>
      <c r="C17" s="164">
        <v>0.58717998999999998</v>
      </c>
      <c r="D17" s="156">
        <v>30</v>
      </c>
      <c r="E17" s="164">
        <v>0.29276078</v>
      </c>
      <c r="F17" s="156">
        <v>11</v>
      </c>
      <c r="G17" s="157">
        <v>0.12005921999999999</v>
      </c>
    </row>
    <row r="18" spans="1:7" ht="17.100000000000001" customHeight="1" x14ac:dyDescent="0.25">
      <c r="A18" s="158" t="s">
        <v>283</v>
      </c>
      <c r="B18" s="159">
        <v>77</v>
      </c>
      <c r="C18" s="165">
        <v>0.79981647</v>
      </c>
      <c r="D18" s="159">
        <v>11</v>
      </c>
      <c r="E18" s="165">
        <v>0.10540964</v>
      </c>
      <c r="F18" s="159">
        <v>8</v>
      </c>
      <c r="G18" s="160">
        <v>9.477389E-2</v>
      </c>
    </row>
    <row r="20" spans="1:7" ht="14.1" customHeight="1" x14ac:dyDescent="0.2">
      <c r="A20" s="182"/>
      <c r="B20" s="182"/>
      <c r="C20" s="182"/>
      <c r="D20" s="182"/>
      <c r="E20" s="182"/>
      <c r="F20" s="182"/>
      <c r="G20" s="182"/>
    </row>
    <row r="21" spans="1:7" ht="16.149999999999999" customHeight="1" x14ac:dyDescent="0.2">
      <c r="A21" s="203" t="s">
        <v>217</v>
      </c>
      <c r="B21" s="203"/>
      <c r="C21" s="203"/>
      <c r="D21" s="203"/>
      <c r="E21" s="203"/>
      <c r="F21" s="203"/>
      <c r="G21" s="203"/>
    </row>
    <row r="22" spans="1:7" ht="16.149999999999999" customHeight="1" x14ac:dyDescent="0.2">
      <c r="A22" s="203" t="s">
        <v>218</v>
      </c>
      <c r="B22" s="203"/>
      <c r="C22" s="203"/>
      <c r="D22" s="203"/>
      <c r="E22" s="203"/>
      <c r="F22" s="203"/>
      <c r="G22" s="203"/>
    </row>
  </sheetData>
  <mergeCells count="9">
    <mergeCell ref="A21:G21"/>
    <mergeCell ref="A22:G22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3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3" width="14.7109375" style="133" bestFit="1" customWidth="1"/>
    <col min="4" max="16384" width="11.5703125" style="133"/>
  </cols>
  <sheetData>
    <row r="1" spans="1:3" ht="22.15" customHeight="1" x14ac:dyDescent="0.3">
      <c r="A1" s="153" t="s">
        <v>270</v>
      </c>
      <c r="B1" s="182"/>
      <c r="C1" s="182"/>
    </row>
    <row r="2" spans="1:3" ht="14.1" customHeight="1" x14ac:dyDescent="0.2">
      <c r="A2" s="182"/>
      <c r="B2" s="182"/>
      <c r="C2" s="182"/>
    </row>
    <row r="3" spans="1:3" ht="48" customHeight="1" x14ac:dyDescent="0.25">
      <c r="A3" s="202" t="s">
        <v>284</v>
      </c>
      <c r="B3" s="202"/>
      <c r="C3" s="202"/>
    </row>
    <row r="4" spans="1:3" ht="17.100000000000001" customHeight="1" x14ac:dyDescent="0.2">
      <c r="A4" s="182"/>
      <c r="B4" s="201">
        <v>2020</v>
      </c>
      <c r="C4" s="201"/>
    </row>
    <row r="5" spans="1:3" ht="17.100000000000001" customHeight="1" x14ac:dyDescent="0.25">
      <c r="A5" s="182"/>
      <c r="B5" s="154" t="s">
        <v>174</v>
      </c>
      <c r="C5" s="155" t="s">
        <v>175</v>
      </c>
    </row>
    <row r="6" spans="1:3" ht="17.100000000000001" customHeight="1" x14ac:dyDescent="0.25">
      <c r="A6" s="176" t="s">
        <v>285</v>
      </c>
      <c r="B6" s="156">
        <v>1</v>
      </c>
      <c r="C6" s="157">
        <v>1.2533610000000001E-2</v>
      </c>
    </row>
    <row r="7" spans="1:3" ht="17.100000000000001" customHeight="1" x14ac:dyDescent="0.25">
      <c r="A7" s="176" t="s">
        <v>286</v>
      </c>
      <c r="B7" s="156">
        <v>91</v>
      </c>
      <c r="C7" s="157">
        <v>0.95236852000000005</v>
      </c>
    </row>
    <row r="8" spans="1:3" ht="17.100000000000001" customHeight="1" x14ac:dyDescent="0.25">
      <c r="A8" s="158" t="s">
        <v>97</v>
      </c>
      <c r="B8" s="159">
        <v>3</v>
      </c>
      <c r="C8" s="160">
        <v>3.5097860000000002E-2</v>
      </c>
    </row>
    <row r="9" spans="1:3" ht="17.100000000000001" customHeight="1" x14ac:dyDescent="0.25">
      <c r="A9" s="173" t="s">
        <v>185</v>
      </c>
      <c r="B9" s="161">
        <v>95</v>
      </c>
      <c r="C9" s="162">
        <v>1</v>
      </c>
    </row>
    <row r="11" spans="1:3" ht="14.1" customHeight="1" x14ac:dyDescent="0.2">
      <c r="A11" s="182"/>
      <c r="B11" s="182"/>
      <c r="C11" s="182"/>
    </row>
    <row r="12" spans="1:3" ht="16.149999999999999" customHeight="1" x14ac:dyDescent="0.2">
      <c r="A12" s="203" t="s">
        <v>217</v>
      </c>
      <c r="B12" s="203"/>
      <c r="C12" s="203"/>
    </row>
    <row r="13" spans="1:3" ht="16.149999999999999" customHeight="1" x14ac:dyDescent="0.2">
      <c r="A13" s="203" t="s">
        <v>218</v>
      </c>
      <c r="B13" s="203"/>
      <c r="C13" s="203"/>
    </row>
  </sheetData>
  <mergeCells count="4">
    <mergeCell ref="A3:C3"/>
    <mergeCell ref="B4:C4"/>
    <mergeCell ref="A12:C12"/>
    <mergeCell ref="A13:C13"/>
  </mergeCells>
  <pageMargins left="0.05" right="0.05" top="0.5" bottom="0.5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53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3" width="14.7109375" style="133" bestFit="1" customWidth="1"/>
    <col min="4" max="16384" width="11.5703125" style="133"/>
  </cols>
  <sheetData>
    <row r="1" spans="1:3" ht="22.15" customHeight="1" x14ac:dyDescent="0.3">
      <c r="A1" s="153" t="s">
        <v>287</v>
      </c>
      <c r="B1" s="182"/>
      <c r="C1" s="182"/>
    </row>
    <row r="2" spans="1:3" ht="14.1" customHeight="1" x14ac:dyDescent="0.2">
      <c r="A2" s="182"/>
      <c r="B2" s="182"/>
      <c r="C2" s="182"/>
    </row>
    <row r="3" spans="1:3" ht="48" customHeight="1" x14ac:dyDescent="0.25">
      <c r="A3" s="202" t="s">
        <v>288</v>
      </c>
      <c r="B3" s="202"/>
      <c r="C3" s="202"/>
    </row>
    <row r="4" spans="1:3" ht="17.100000000000001" customHeight="1" x14ac:dyDescent="0.2">
      <c r="A4" s="182"/>
      <c r="B4" s="201">
        <v>2020</v>
      </c>
      <c r="C4" s="201"/>
    </row>
    <row r="5" spans="1:3" ht="17.100000000000001" customHeight="1" x14ac:dyDescent="0.25">
      <c r="A5" s="182"/>
      <c r="B5" s="154" t="s">
        <v>174</v>
      </c>
      <c r="C5" s="155" t="s">
        <v>175</v>
      </c>
    </row>
    <row r="6" spans="1:3" ht="17.100000000000001" customHeight="1" x14ac:dyDescent="0.25">
      <c r="A6" s="176" t="s">
        <v>289</v>
      </c>
      <c r="B6" s="156">
        <v>5</v>
      </c>
      <c r="C6" s="157">
        <v>5.4071330000000001E-2</v>
      </c>
    </row>
    <row r="7" spans="1:3" ht="17.100000000000001" customHeight="1" x14ac:dyDescent="0.25">
      <c r="A7" s="176" t="s">
        <v>290</v>
      </c>
      <c r="B7" s="156">
        <v>9</v>
      </c>
      <c r="C7" s="157">
        <v>9.0631180000000006E-2</v>
      </c>
    </row>
    <row r="8" spans="1:3" ht="17.100000000000001" customHeight="1" x14ac:dyDescent="0.25">
      <c r="A8" s="176" t="s">
        <v>291</v>
      </c>
      <c r="B8" s="156">
        <v>25</v>
      </c>
      <c r="C8" s="157">
        <v>0.26447227000000001</v>
      </c>
    </row>
    <row r="9" spans="1:3" ht="17.100000000000001" customHeight="1" x14ac:dyDescent="0.25">
      <c r="A9" s="176" t="s">
        <v>292</v>
      </c>
      <c r="B9" s="156">
        <v>24</v>
      </c>
      <c r="C9" s="157">
        <v>0.23412833999999999</v>
      </c>
    </row>
    <row r="10" spans="1:3" ht="17.100000000000001" customHeight="1" x14ac:dyDescent="0.25">
      <c r="A10" s="176" t="s">
        <v>293</v>
      </c>
      <c r="B10" s="156">
        <v>34</v>
      </c>
      <c r="C10" s="157">
        <v>0.35669687</v>
      </c>
    </row>
    <row r="11" spans="1:3" ht="17.100000000000001" customHeight="1" x14ac:dyDescent="0.25">
      <c r="A11" s="158" t="s">
        <v>263</v>
      </c>
      <c r="B11" s="159">
        <v>0</v>
      </c>
      <c r="C11" s="166" t="s">
        <v>184</v>
      </c>
    </row>
    <row r="12" spans="1:3" ht="17.100000000000001" customHeight="1" x14ac:dyDescent="0.25">
      <c r="A12" s="173" t="s">
        <v>185</v>
      </c>
      <c r="B12" s="161">
        <v>97</v>
      </c>
      <c r="C12" s="162">
        <v>1</v>
      </c>
    </row>
    <row r="14" spans="1:3" ht="14.1" customHeight="1" x14ac:dyDescent="0.2">
      <c r="A14" s="182"/>
      <c r="B14" s="182"/>
      <c r="C14" s="182"/>
    </row>
    <row r="15" spans="1:3" ht="48" customHeight="1" x14ac:dyDescent="0.25">
      <c r="A15" s="202" t="s">
        <v>294</v>
      </c>
      <c r="B15" s="202"/>
      <c r="C15" s="202"/>
    </row>
    <row r="16" spans="1:3" ht="17.100000000000001" customHeight="1" x14ac:dyDescent="0.2">
      <c r="A16" s="182"/>
      <c r="B16" s="201">
        <v>2020</v>
      </c>
      <c r="C16" s="201"/>
    </row>
    <row r="17" spans="1:3" ht="17.100000000000001" customHeight="1" x14ac:dyDescent="0.25">
      <c r="A17" s="182"/>
      <c r="B17" s="154" t="s">
        <v>174</v>
      </c>
      <c r="C17" s="155" t="s">
        <v>175</v>
      </c>
    </row>
    <row r="18" spans="1:3" ht="17.100000000000001" customHeight="1" x14ac:dyDescent="0.25">
      <c r="A18" s="176" t="s">
        <v>295</v>
      </c>
      <c r="B18" s="156">
        <v>7</v>
      </c>
      <c r="C18" s="157">
        <v>7.4056830000000004E-2</v>
      </c>
    </row>
    <row r="19" spans="1:3" ht="17.100000000000001" customHeight="1" x14ac:dyDescent="0.25">
      <c r="A19" s="176" t="s">
        <v>296</v>
      </c>
      <c r="B19" s="156">
        <v>29</v>
      </c>
      <c r="C19" s="157">
        <v>0.30758368000000003</v>
      </c>
    </row>
    <row r="20" spans="1:3" ht="17.100000000000001" customHeight="1" x14ac:dyDescent="0.25">
      <c r="A20" s="176" t="s">
        <v>297</v>
      </c>
      <c r="B20" s="156">
        <v>57</v>
      </c>
      <c r="C20" s="157">
        <v>0.58694117999999995</v>
      </c>
    </row>
    <row r="21" spans="1:3" ht="17.100000000000001" customHeight="1" x14ac:dyDescent="0.25">
      <c r="A21" s="176" t="s">
        <v>298</v>
      </c>
      <c r="B21" s="156">
        <v>3</v>
      </c>
      <c r="C21" s="157">
        <v>3.1418309999999998E-2</v>
      </c>
    </row>
    <row r="22" spans="1:3" ht="17.100000000000001" customHeight="1" x14ac:dyDescent="0.25">
      <c r="A22" s="176" t="s">
        <v>299</v>
      </c>
      <c r="B22" s="156">
        <v>0</v>
      </c>
      <c r="C22" s="157">
        <v>0</v>
      </c>
    </row>
    <row r="23" spans="1:3" ht="17.100000000000001" customHeight="1" x14ac:dyDescent="0.25">
      <c r="A23" s="158" t="s">
        <v>263</v>
      </c>
      <c r="B23" s="159">
        <v>0</v>
      </c>
      <c r="C23" s="166" t="s">
        <v>184</v>
      </c>
    </row>
    <row r="24" spans="1:3" ht="17.100000000000001" customHeight="1" x14ac:dyDescent="0.25">
      <c r="A24" s="173" t="s">
        <v>185</v>
      </c>
      <c r="B24" s="161">
        <v>96</v>
      </c>
      <c r="C24" s="162">
        <v>1</v>
      </c>
    </row>
    <row r="26" spans="1:3" ht="14.1" customHeight="1" x14ac:dyDescent="0.2">
      <c r="A26" s="182"/>
      <c r="B26" s="182"/>
      <c r="C26" s="182"/>
    </row>
    <row r="27" spans="1:3" ht="48" customHeight="1" x14ac:dyDescent="0.25">
      <c r="A27" s="202" t="s">
        <v>300</v>
      </c>
      <c r="B27" s="202"/>
      <c r="C27" s="202"/>
    </row>
    <row r="28" spans="1:3" ht="17.100000000000001" customHeight="1" x14ac:dyDescent="0.2">
      <c r="A28" s="182"/>
      <c r="B28" s="201">
        <v>2020</v>
      </c>
      <c r="C28" s="201"/>
    </row>
    <row r="29" spans="1:3" ht="17.100000000000001" customHeight="1" x14ac:dyDescent="0.25">
      <c r="A29" s="182"/>
      <c r="B29" s="154" t="s">
        <v>174</v>
      </c>
      <c r="C29" s="155" t="s">
        <v>175</v>
      </c>
    </row>
    <row r="30" spans="1:3" ht="17.100000000000001" customHeight="1" x14ac:dyDescent="0.25">
      <c r="A30" s="176" t="s">
        <v>258</v>
      </c>
      <c r="B30" s="156">
        <v>64</v>
      </c>
      <c r="C30" s="157">
        <v>0.72540230000000006</v>
      </c>
    </row>
    <row r="31" spans="1:3" ht="17.100000000000001" customHeight="1" x14ac:dyDescent="0.25">
      <c r="A31" s="176" t="s">
        <v>259</v>
      </c>
      <c r="B31" s="156">
        <v>20</v>
      </c>
      <c r="C31" s="157">
        <v>0.22785278</v>
      </c>
    </row>
    <row r="32" spans="1:3" ht="17.100000000000001" customHeight="1" x14ac:dyDescent="0.25">
      <c r="A32" s="176" t="s">
        <v>260</v>
      </c>
      <c r="B32" s="156">
        <v>3</v>
      </c>
      <c r="C32" s="157">
        <v>3.1886610000000003E-2</v>
      </c>
    </row>
    <row r="33" spans="1:3" ht="17.100000000000001" customHeight="1" x14ac:dyDescent="0.25">
      <c r="A33" s="176" t="s">
        <v>261</v>
      </c>
      <c r="B33" s="156">
        <v>0</v>
      </c>
      <c r="C33" s="157">
        <v>0</v>
      </c>
    </row>
    <row r="34" spans="1:3" ht="17.100000000000001" customHeight="1" x14ac:dyDescent="0.25">
      <c r="A34" s="176" t="s">
        <v>262</v>
      </c>
      <c r="B34" s="156">
        <v>1</v>
      </c>
      <c r="C34" s="157">
        <v>1.485832E-2</v>
      </c>
    </row>
    <row r="35" spans="1:3" ht="17.100000000000001" customHeight="1" x14ac:dyDescent="0.25">
      <c r="A35" s="158" t="s">
        <v>263</v>
      </c>
      <c r="B35" s="159">
        <v>9</v>
      </c>
      <c r="C35" s="166" t="s">
        <v>184</v>
      </c>
    </row>
    <row r="36" spans="1:3" ht="17.100000000000001" customHeight="1" x14ac:dyDescent="0.25">
      <c r="A36" s="173" t="s">
        <v>185</v>
      </c>
      <c r="B36" s="161">
        <v>97</v>
      </c>
      <c r="C36" s="162">
        <v>1</v>
      </c>
    </row>
    <row r="38" spans="1:3" ht="14.1" customHeight="1" x14ac:dyDescent="0.2">
      <c r="A38" s="182"/>
      <c r="B38" s="182"/>
      <c r="C38" s="182"/>
    </row>
    <row r="39" spans="1:3" ht="48" customHeight="1" x14ac:dyDescent="0.25">
      <c r="A39" s="202" t="s">
        <v>301</v>
      </c>
      <c r="B39" s="202"/>
      <c r="C39" s="202"/>
    </row>
    <row r="40" spans="1:3" ht="17.100000000000001" customHeight="1" x14ac:dyDescent="0.2">
      <c r="A40" s="182"/>
      <c r="B40" s="201">
        <v>2020</v>
      </c>
      <c r="C40" s="201"/>
    </row>
    <row r="41" spans="1:3" ht="17.100000000000001" customHeight="1" x14ac:dyDescent="0.25">
      <c r="A41" s="182"/>
      <c r="B41" s="154" t="s">
        <v>174</v>
      </c>
      <c r="C41" s="155" t="s">
        <v>175</v>
      </c>
    </row>
    <row r="42" spans="1:3" ht="17.100000000000001" customHeight="1" x14ac:dyDescent="0.25">
      <c r="A42" s="176" t="s">
        <v>258</v>
      </c>
      <c r="B42" s="156">
        <v>69</v>
      </c>
      <c r="C42" s="157">
        <v>0.70220146999999999</v>
      </c>
    </row>
    <row r="43" spans="1:3" ht="17.100000000000001" customHeight="1" x14ac:dyDescent="0.25">
      <c r="A43" s="176" t="s">
        <v>259</v>
      </c>
      <c r="B43" s="156">
        <v>18</v>
      </c>
      <c r="C43" s="157">
        <v>0.19806824000000001</v>
      </c>
    </row>
    <row r="44" spans="1:3" ht="17.100000000000001" customHeight="1" x14ac:dyDescent="0.25">
      <c r="A44" s="176" t="s">
        <v>260</v>
      </c>
      <c r="B44" s="156">
        <v>8</v>
      </c>
      <c r="C44" s="157">
        <v>8.6061860000000004E-2</v>
      </c>
    </row>
    <row r="45" spans="1:3" ht="17.100000000000001" customHeight="1" x14ac:dyDescent="0.25">
      <c r="A45" s="176" t="s">
        <v>261</v>
      </c>
      <c r="B45" s="156">
        <v>1</v>
      </c>
      <c r="C45" s="157">
        <v>1.3668430000000001E-2</v>
      </c>
    </row>
    <row r="46" spans="1:3" ht="17.100000000000001" customHeight="1" x14ac:dyDescent="0.25">
      <c r="A46" s="176" t="s">
        <v>262</v>
      </c>
      <c r="B46" s="156">
        <v>0</v>
      </c>
      <c r="C46" s="157">
        <v>0</v>
      </c>
    </row>
    <row r="47" spans="1:3" ht="17.100000000000001" customHeight="1" x14ac:dyDescent="0.25">
      <c r="A47" s="158" t="s">
        <v>263</v>
      </c>
      <c r="B47" s="159">
        <v>1</v>
      </c>
      <c r="C47" s="166" t="s">
        <v>184</v>
      </c>
    </row>
    <row r="48" spans="1:3" ht="17.100000000000001" customHeight="1" x14ac:dyDescent="0.25">
      <c r="A48" s="173" t="s">
        <v>185</v>
      </c>
      <c r="B48" s="161">
        <v>97</v>
      </c>
      <c r="C48" s="162">
        <v>1</v>
      </c>
    </row>
    <row r="50" spans="1:3" ht="14.1" customHeight="1" x14ac:dyDescent="0.2">
      <c r="A50" s="182"/>
      <c r="B50" s="182"/>
      <c r="C50" s="182"/>
    </row>
    <row r="51" spans="1:3" ht="16.149999999999999" customHeight="1" x14ac:dyDescent="0.2">
      <c r="A51" s="203" t="s">
        <v>217</v>
      </c>
      <c r="B51" s="203"/>
      <c r="C51" s="203"/>
    </row>
    <row r="52" spans="1:3" ht="16.149999999999999" customHeight="1" x14ac:dyDescent="0.2">
      <c r="A52" s="203" t="s">
        <v>269</v>
      </c>
      <c r="B52" s="203"/>
      <c r="C52" s="203"/>
    </row>
    <row r="53" spans="1:3" ht="16.149999999999999" customHeight="1" x14ac:dyDescent="0.2">
      <c r="A53" s="203" t="s">
        <v>218</v>
      </c>
      <c r="B53" s="203"/>
      <c r="C53" s="203"/>
    </row>
  </sheetData>
  <mergeCells count="11">
    <mergeCell ref="B28:C28"/>
    <mergeCell ref="A3:C3"/>
    <mergeCell ref="B4:C4"/>
    <mergeCell ref="A15:C15"/>
    <mergeCell ref="B16:C16"/>
    <mergeCell ref="A27:C27"/>
    <mergeCell ref="A39:C39"/>
    <mergeCell ref="B40:C40"/>
    <mergeCell ref="A51:C51"/>
    <mergeCell ref="A52:C52"/>
    <mergeCell ref="A53:C53"/>
  </mergeCells>
  <pageMargins left="0.05" right="0.05" top="0.5" bottom="0.5" header="0" footer="0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153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3" width="14.7109375" style="133" bestFit="1" customWidth="1"/>
    <col min="4" max="16384" width="11.5703125" style="133"/>
  </cols>
  <sheetData>
    <row r="1" spans="1:3" ht="22.15" customHeight="1" x14ac:dyDescent="0.3">
      <c r="A1" s="153" t="s">
        <v>287</v>
      </c>
      <c r="B1" s="182"/>
      <c r="C1" s="182"/>
    </row>
    <row r="2" spans="1:3" ht="14.1" customHeight="1" x14ac:dyDescent="0.2">
      <c r="A2" s="182"/>
      <c r="B2" s="182"/>
      <c r="C2" s="182"/>
    </row>
    <row r="3" spans="1:3" ht="48" customHeight="1" x14ac:dyDescent="0.25">
      <c r="A3" s="204" t="s">
        <v>302</v>
      </c>
      <c r="B3" s="204"/>
      <c r="C3" s="204"/>
    </row>
    <row r="4" spans="1:3" ht="14.1" customHeight="1" x14ac:dyDescent="0.2">
      <c r="A4" s="182"/>
      <c r="B4" s="182"/>
      <c r="C4" s="182"/>
    </row>
    <row r="5" spans="1:3" ht="48" customHeight="1" x14ac:dyDescent="0.25">
      <c r="A5" s="202" t="s">
        <v>303</v>
      </c>
      <c r="B5" s="202"/>
      <c r="C5" s="202"/>
    </row>
    <row r="6" spans="1:3" ht="17.100000000000001" customHeight="1" x14ac:dyDescent="0.2">
      <c r="A6" s="182"/>
      <c r="B6" s="201">
        <v>2020</v>
      </c>
      <c r="C6" s="201"/>
    </row>
    <row r="7" spans="1:3" ht="17.100000000000001" customHeight="1" x14ac:dyDescent="0.25">
      <c r="A7" s="182"/>
      <c r="B7" s="154" t="s">
        <v>174</v>
      </c>
      <c r="C7" s="155" t="s">
        <v>175</v>
      </c>
    </row>
    <row r="8" spans="1:3" ht="17.100000000000001" customHeight="1" x14ac:dyDescent="0.25">
      <c r="A8" s="176" t="s">
        <v>304</v>
      </c>
      <c r="B8" s="156">
        <v>53</v>
      </c>
      <c r="C8" s="157">
        <v>0.56838663</v>
      </c>
    </row>
    <row r="9" spans="1:3" ht="17.100000000000001" customHeight="1" x14ac:dyDescent="0.25">
      <c r="A9" s="176" t="s">
        <v>305</v>
      </c>
      <c r="B9" s="156">
        <v>41</v>
      </c>
      <c r="C9" s="157">
        <v>0.42060399999999998</v>
      </c>
    </row>
    <row r="10" spans="1:3" ht="17.100000000000001" customHeight="1" x14ac:dyDescent="0.25">
      <c r="A10" s="176" t="s">
        <v>306</v>
      </c>
      <c r="B10" s="156">
        <v>1</v>
      </c>
      <c r="C10" s="157">
        <v>1.1009369999999999E-2</v>
      </c>
    </row>
    <row r="11" spans="1:3" ht="17.100000000000001" customHeight="1" x14ac:dyDescent="0.25">
      <c r="A11" s="176" t="s">
        <v>307</v>
      </c>
      <c r="B11" s="156">
        <v>0</v>
      </c>
      <c r="C11" s="157">
        <v>0</v>
      </c>
    </row>
    <row r="12" spans="1:3" ht="17.100000000000001" customHeight="1" x14ac:dyDescent="0.25">
      <c r="A12" s="176" t="s">
        <v>308</v>
      </c>
      <c r="B12" s="156">
        <v>0</v>
      </c>
      <c r="C12" s="157">
        <v>0</v>
      </c>
    </row>
    <row r="13" spans="1:3" ht="17.100000000000001" customHeight="1" x14ac:dyDescent="0.25">
      <c r="A13" s="158" t="s">
        <v>263</v>
      </c>
      <c r="B13" s="159">
        <v>2</v>
      </c>
      <c r="C13" s="166" t="s">
        <v>184</v>
      </c>
    </row>
    <row r="14" spans="1:3" ht="17.100000000000001" customHeight="1" x14ac:dyDescent="0.25">
      <c r="A14" s="173" t="s">
        <v>185</v>
      </c>
      <c r="B14" s="161">
        <v>97</v>
      </c>
      <c r="C14" s="162">
        <v>1</v>
      </c>
    </row>
    <row r="16" spans="1:3" ht="14.1" customHeight="1" x14ac:dyDescent="0.2">
      <c r="A16" s="182"/>
      <c r="B16" s="182"/>
      <c r="C16" s="182"/>
    </row>
    <row r="17" spans="1:3" ht="48" customHeight="1" x14ac:dyDescent="0.25">
      <c r="A17" s="202" t="s">
        <v>309</v>
      </c>
      <c r="B17" s="202"/>
      <c r="C17" s="202"/>
    </row>
    <row r="18" spans="1:3" ht="17.100000000000001" customHeight="1" x14ac:dyDescent="0.2">
      <c r="A18" s="182"/>
      <c r="B18" s="201">
        <v>2020</v>
      </c>
      <c r="C18" s="201"/>
    </row>
    <row r="19" spans="1:3" ht="17.100000000000001" customHeight="1" x14ac:dyDescent="0.25">
      <c r="A19" s="182"/>
      <c r="B19" s="154" t="s">
        <v>174</v>
      </c>
      <c r="C19" s="155" t="s">
        <v>175</v>
      </c>
    </row>
    <row r="20" spans="1:3" ht="17.100000000000001" customHeight="1" x14ac:dyDescent="0.25">
      <c r="A20" s="176" t="s">
        <v>304</v>
      </c>
      <c r="B20" s="156">
        <v>76</v>
      </c>
      <c r="C20" s="157">
        <v>0.79735020999999995</v>
      </c>
    </row>
    <row r="21" spans="1:3" ht="17.100000000000001" customHeight="1" x14ac:dyDescent="0.25">
      <c r="A21" s="176" t="s">
        <v>305</v>
      </c>
      <c r="B21" s="156">
        <v>20</v>
      </c>
      <c r="C21" s="157">
        <v>0.20264979</v>
      </c>
    </row>
    <row r="22" spans="1:3" ht="17.100000000000001" customHeight="1" x14ac:dyDescent="0.25">
      <c r="A22" s="176" t="s">
        <v>306</v>
      </c>
      <c r="B22" s="156">
        <v>0</v>
      </c>
      <c r="C22" s="157">
        <v>0</v>
      </c>
    </row>
    <row r="23" spans="1:3" ht="17.100000000000001" customHeight="1" x14ac:dyDescent="0.25">
      <c r="A23" s="176" t="s">
        <v>307</v>
      </c>
      <c r="B23" s="156">
        <v>0</v>
      </c>
      <c r="C23" s="157">
        <v>0</v>
      </c>
    </row>
    <row r="24" spans="1:3" ht="17.100000000000001" customHeight="1" x14ac:dyDescent="0.25">
      <c r="A24" s="176" t="s">
        <v>308</v>
      </c>
      <c r="B24" s="156">
        <v>0</v>
      </c>
      <c r="C24" s="157">
        <v>0</v>
      </c>
    </row>
    <row r="25" spans="1:3" ht="17.100000000000001" customHeight="1" x14ac:dyDescent="0.25">
      <c r="A25" s="158" t="s">
        <v>263</v>
      </c>
      <c r="B25" s="159">
        <v>0</v>
      </c>
      <c r="C25" s="166" t="s">
        <v>184</v>
      </c>
    </row>
    <row r="26" spans="1:3" ht="17.100000000000001" customHeight="1" x14ac:dyDescent="0.25">
      <c r="A26" s="173" t="s">
        <v>185</v>
      </c>
      <c r="B26" s="161">
        <v>96</v>
      </c>
      <c r="C26" s="162">
        <v>1</v>
      </c>
    </row>
    <row r="28" spans="1:3" ht="14.1" customHeight="1" x14ac:dyDescent="0.2">
      <c r="A28" s="182"/>
      <c r="B28" s="182"/>
      <c r="C28" s="182"/>
    </row>
    <row r="29" spans="1:3" ht="48" customHeight="1" x14ac:dyDescent="0.25">
      <c r="A29" s="202" t="s">
        <v>310</v>
      </c>
      <c r="B29" s="202"/>
      <c r="C29" s="202"/>
    </row>
    <row r="30" spans="1:3" ht="17.100000000000001" customHeight="1" x14ac:dyDescent="0.2">
      <c r="A30" s="182"/>
      <c r="B30" s="201">
        <v>2020</v>
      </c>
      <c r="C30" s="201"/>
    </row>
    <row r="31" spans="1:3" ht="17.100000000000001" customHeight="1" x14ac:dyDescent="0.25">
      <c r="A31" s="182"/>
      <c r="B31" s="154" t="s">
        <v>174</v>
      </c>
      <c r="C31" s="155" t="s">
        <v>175</v>
      </c>
    </row>
    <row r="32" spans="1:3" ht="17.100000000000001" customHeight="1" x14ac:dyDescent="0.25">
      <c r="A32" s="176" t="s">
        <v>304</v>
      </c>
      <c r="B32" s="156">
        <v>77</v>
      </c>
      <c r="C32" s="157">
        <v>0.80389476999999998</v>
      </c>
    </row>
    <row r="33" spans="1:3" ht="17.100000000000001" customHeight="1" x14ac:dyDescent="0.25">
      <c r="A33" s="176" t="s">
        <v>305</v>
      </c>
      <c r="B33" s="156">
        <v>20</v>
      </c>
      <c r="C33" s="157">
        <v>0.19610522999999999</v>
      </c>
    </row>
    <row r="34" spans="1:3" ht="17.100000000000001" customHeight="1" x14ac:dyDescent="0.25">
      <c r="A34" s="176" t="s">
        <v>306</v>
      </c>
      <c r="B34" s="156">
        <v>0</v>
      </c>
      <c r="C34" s="157">
        <v>0</v>
      </c>
    </row>
    <row r="35" spans="1:3" ht="17.100000000000001" customHeight="1" x14ac:dyDescent="0.25">
      <c r="A35" s="176" t="s">
        <v>307</v>
      </c>
      <c r="B35" s="156">
        <v>0</v>
      </c>
      <c r="C35" s="157">
        <v>0</v>
      </c>
    </row>
    <row r="36" spans="1:3" ht="17.100000000000001" customHeight="1" x14ac:dyDescent="0.25">
      <c r="A36" s="176" t="s">
        <v>308</v>
      </c>
      <c r="B36" s="156">
        <v>0</v>
      </c>
      <c r="C36" s="157">
        <v>0</v>
      </c>
    </row>
    <row r="37" spans="1:3" ht="17.100000000000001" customHeight="1" x14ac:dyDescent="0.25">
      <c r="A37" s="158" t="s">
        <v>263</v>
      </c>
      <c r="B37" s="159">
        <v>0</v>
      </c>
      <c r="C37" s="166" t="s">
        <v>184</v>
      </c>
    </row>
    <row r="38" spans="1:3" ht="17.100000000000001" customHeight="1" x14ac:dyDescent="0.25">
      <c r="A38" s="173" t="s">
        <v>185</v>
      </c>
      <c r="B38" s="161">
        <v>97</v>
      </c>
      <c r="C38" s="162">
        <v>1</v>
      </c>
    </row>
    <row r="40" spans="1:3" ht="14.1" customHeight="1" x14ac:dyDescent="0.2">
      <c r="A40" s="182"/>
      <c r="B40" s="182"/>
      <c r="C40" s="182"/>
    </row>
    <row r="41" spans="1:3" ht="48" customHeight="1" x14ac:dyDescent="0.25">
      <c r="A41" s="202" t="s">
        <v>311</v>
      </c>
      <c r="B41" s="202"/>
      <c r="C41" s="202"/>
    </row>
    <row r="42" spans="1:3" ht="17.100000000000001" customHeight="1" x14ac:dyDescent="0.2">
      <c r="A42" s="182"/>
      <c r="B42" s="201">
        <v>2020</v>
      </c>
      <c r="C42" s="201"/>
    </row>
    <row r="43" spans="1:3" ht="17.100000000000001" customHeight="1" x14ac:dyDescent="0.25">
      <c r="A43" s="182"/>
      <c r="B43" s="154" t="s">
        <v>174</v>
      </c>
      <c r="C43" s="155" t="s">
        <v>175</v>
      </c>
    </row>
    <row r="44" spans="1:3" ht="17.100000000000001" customHeight="1" x14ac:dyDescent="0.25">
      <c r="A44" s="176" t="s">
        <v>304</v>
      </c>
      <c r="B44" s="156">
        <v>71</v>
      </c>
      <c r="C44" s="157">
        <v>0.74875369999999997</v>
      </c>
    </row>
    <row r="45" spans="1:3" ht="17.100000000000001" customHeight="1" x14ac:dyDescent="0.25">
      <c r="A45" s="176" t="s">
        <v>305</v>
      </c>
      <c r="B45" s="156">
        <v>25</v>
      </c>
      <c r="C45" s="157">
        <v>0.25124629999999998</v>
      </c>
    </row>
    <row r="46" spans="1:3" ht="17.100000000000001" customHeight="1" x14ac:dyDescent="0.25">
      <c r="A46" s="176" t="s">
        <v>306</v>
      </c>
      <c r="B46" s="156">
        <v>0</v>
      </c>
      <c r="C46" s="157">
        <v>0</v>
      </c>
    </row>
    <row r="47" spans="1:3" ht="17.100000000000001" customHeight="1" x14ac:dyDescent="0.25">
      <c r="A47" s="176" t="s">
        <v>307</v>
      </c>
      <c r="B47" s="156">
        <v>0</v>
      </c>
      <c r="C47" s="157">
        <v>0</v>
      </c>
    </row>
    <row r="48" spans="1:3" ht="17.100000000000001" customHeight="1" x14ac:dyDescent="0.25">
      <c r="A48" s="176" t="s">
        <v>308</v>
      </c>
      <c r="B48" s="156">
        <v>0</v>
      </c>
      <c r="C48" s="157">
        <v>0</v>
      </c>
    </row>
    <row r="49" spans="1:3" ht="17.100000000000001" customHeight="1" x14ac:dyDescent="0.25">
      <c r="A49" s="158" t="s">
        <v>263</v>
      </c>
      <c r="B49" s="159">
        <v>0</v>
      </c>
      <c r="C49" s="166" t="s">
        <v>184</v>
      </c>
    </row>
    <row r="50" spans="1:3" ht="17.100000000000001" customHeight="1" x14ac:dyDescent="0.25">
      <c r="A50" s="173" t="s">
        <v>185</v>
      </c>
      <c r="B50" s="161">
        <v>96</v>
      </c>
      <c r="C50" s="162">
        <v>1</v>
      </c>
    </row>
    <row r="52" spans="1:3" ht="14.1" customHeight="1" x14ac:dyDescent="0.2">
      <c r="A52" s="182"/>
      <c r="B52" s="182"/>
      <c r="C52" s="182"/>
    </row>
    <row r="53" spans="1:3" ht="48" customHeight="1" x14ac:dyDescent="0.25">
      <c r="A53" s="202" t="s">
        <v>312</v>
      </c>
      <c r="B53" s="202"/>
      <c r="C53" s="202"/>
    </row>
    <row r="54" spans="1:3" ht="17.100000000000001" customHeight="1" x14ac:dyDescent="0.2">
      <c r="A54" s="182"/>
      <c r="B54" s="201">
        <v>2020</v>
      </c>
      <c r="C54" s="201"/>
    </row>
    <row r="55" spans="1:3" ht="17.100000000000001" customHeight="1" x14ac:dyDescent="0.25">
      <c r="A55" s="182"/>
      <c r="B55" s="154" t="s">
        <v>174</v>
      </c>
      <c r="C55" s="155" t="s">
        <v>175</v>
      </c>
    </row>
    <row r="56" spans="1:3" ht="17.100000000000001" customHeight="1" x14ac:dyDescent="0.25">
      <c r="A56" s="176" t="s">
        <v>304</v>
      </c>
      <c r="B56" s="156">
        <v>73</v>
      </c>
      <c r="C56" s="157">
        <v>0.75902623999999996</v>
      </c>
    </row>
    <row r="57" spans="1:3" ht="17.100000000000001" customHeight="1" x14ac:dyDescent="0.25">
      <c r="A57" s="176" t="s">
        <v>305</v>
      </c>
      <c r="B57" s="156">
        <v>19</v>
      </c>
      <c r="C57" s="157">
        <v>0.18882175000000001</v>
      </c>
    </row>
    <row r="58" spans="1:3" ht="17.100000000000001" customHeight="1" x14ac:dyDescent="0.25">
      <c r="A58" s="176" t="s">
        <v>306</v>
      </c>
      <c r="B58" s="156">
        <v>3</v>
      </c>
      <c r="C58" s="157">
        <v>3.1872629999999999E-2</v>
      </c>
    </row>
    <row r="59" spans="1:3" ht="17.100000000000001" customHeight="1" x14ac:dyDescent="0.25">
      <c r="A59" s="176" t="s">
        <v>307</v>
      </c>
      <c r="B59" s="156">
        <v>2</v>
      </c>
      <c r="C59" s="157">
        <v>2.0279370000000001E-2</v>
      </c>
    </row>
    <row r="60" spans="1:3" ht="17.100000000000001" customHeight="1" x14ac:dyDescent="0.25">
      <c r="A60" s="176" t="s">
        <v>308</v>
      </c>
      <c r="B60" s="156">
        <v>0</v>
      </c>
      <c r="C60" s="157">
        <v>0</v>
      </c>
    </row>
    <row r="61" spans="1:3" ht="17.100000000000001" customHeight="1" x14ac:dyDescent="0.25">
      <c r="A61" s="158" t="s">
        <v>263</v>
      </c>
      <c r="B61" s="159">
        <v>0</v>
      </c>
      <c r="C61" s="166" t="s">
        <v>184</v>
      </c>
    </row>
    <row r="62" spans="1:3" ht="17.100000000000001" customHeight="1" x14ac:dyDescent="0.25">
      <c r="A62" s="173" t="s">
        <v>185</v>
      </c>
      <c r="B62" s="161">
        <v>97</v>
      </c>
      <c r="C62" s="162">
        <v>1</v>
      </c>
    </row>
    <row r="64" spans="1:3" ht="14.1" customHeight="1" x14ac:dyDescent="0.2">
      <c r="A64" s="182"/>
      <c r="B64" s="182"/>
      <c r="C64" s="182"/>
    </row>
    <row r="65" spans="1:3" ht="48" customHeight="1" x14ac:dyDescent="0.25">
      <c r="A65" s="202" t="s">
        <v>313</v>
      </c>
      <c r="B65" s="202"/>
      <c r="C65" s="202"/>
    </row>
    <row r="66" spans="1:3" ht="17.100000000000001" customHeight="1" x14ac:dyDescent="0.2">
      <c r="A66" s="182"/>
      <c r="B66" s="201">
        <v>2020</v>
      </c>
      <c r="C66" s="201"/>
    </row>
    <row r="67" spans="1:3" ht="17.100000000000001" customHeight="1" x14ac:dyDescent="0.25">
      <c r="A67" s="182"/>
      <c r="B67" s="154" t="s">
        <v>174</v>
      </c>
      <c r="C67" s="155" t="s">
        <v>175</v>
      </c>
    </row>
    <row r="68" spans="1:3" ht="17.100000000000001" customHeight="1" x14ac:dyDescent="0.25">
      <c r="A68" s="176" t="s">
        <v>304</v>
      </c>
      <c r="B68" s="156">
        <v>64</v>
      </c>
      <c r="C68" s="157">
        <v>0.68275437000000005</v>
      </c>
    </row>
    <row r="69" spans="1:3" ht="17.100000000000001" customHeight="1" x14ac:dyDescent="0.25">
      <c r="A69" s="176" t="s">
        <v>305</v>
      </c>
      <c r="B69" s="156">
        <v>32</v>
      </c>
      <c r="C69" s="157">
        <v>0.31724563</v>
      </c>
    </row>
    <row r="70" spans="1:3" ht="17.100000000000001" customHeight="1" x14ac:dyDescent="0.25">
      <c r="A70" s="176" t="s">
        <v>306</v>
      </c>
      <c r="B70" s="156">
        <v>0</v>
      </c>
      <c r="C70" s="157">
        <v>0</v>
      </c>
    </row>
    <row r="71" spans="1:3" ht="17.100000000000001" customHeight="1" x14ac:dyDescent="0.25">
      <c r="A71" s="176" t="s">
        <v>307</v>
      </c>
      <c r="B71" s="156">
        <v>0</v>
      </c>
      <c r="C71" s="157">
        <v>0</v>
      </c>
    </row>
    <row r="72" spans="1:3" ht="17.100000000000001" customHeight="1" x14ac:dyDescent="0.25">
      <c r="A72" s="176" t="s">
        <v>308</v>
      </c>
      <c r="B72" s="156">
        <v>0</v>
      </c>
      <c r="C72" s="157">
        <v>0</v>
      </c>
    </row>
    <row r="73" spans="1:3" ht="17.100000000000001" customHeight="1" x14ac:dyDescent="0.25">
      <c r="A73" s="158" t="s">
        <v>263</v>
      </c>
      <c r="B73" s="159">
        <v>1</v>
      </c>
      <c r="C73" s="166" t="s">
        <v>184</v>
      </c>
    </row>
    <row r="74" spans="1:3" ht="17.100000000000001" customHeight="1" x14ac:dyDescent="0.25">
      <c r="A74" s="173" t="s">
        <v>185</v>
      </c>
      <c r="B74" s="161">
        <v>97</v>
      </c>
      <c r="C74" s="162">
        <v>1</v>
      </c>
    </row>
    <row r="76" spans="1:3" ht="14.1" customHeight="1" x14ac:dyDescent="0.2">
      <c r="A76" s="182"/>
      <c r="B76" s="182"/>
      <c r="C76" s="182"/>
    </row>
    <row r="77" spans="1:3" ht="48" customHeight="1" x14ac:dyDescent="0.25">
      <c r="A77" s="204" t="s">
        <v>314</v>
      </c>
      <c r="B77" s="204"/>
      <c r="C77" s="204"/>
    </row>
    <row r="78" spans="1:3" ht="14.1" customHeight="1" x14ac:dyDescent="0.2">
      <c r="A78" s="182"/>
      <c r="B78" s="182"/>
      <c r="C78" s="182"/>
    </row>
    <row r="79" spans="1:3" ht="48" customHeight="1" x14ac:dyDescent="0.25">
      <c r="A79" s="202" t="s">
        <v>315</v>
      </c>
      <c r="B79" s="202"/>
      <c r="C79" s="202"/>
    </row>
    <row r="80" spans="1:3" ht="17.100000000000001" customHeight="1" x14ac:dyDescent="0.2">
      <c r="A80" s="182"/>
      <c r="B80" s="201">
        <v>2020</v>
      </c>
      <c r="C80" s="201"/>
    </row>
    <row r="81" spans="1:3" ht="17.100000000000001" customHeight="1" x14ac:dyDescent="0.25">
      <c r="A81" s="182"/>
      <c r="B81" s="154" t="s">
        <v>174</v>
      </c>
      <c r="C81" s="155" t="s">
        <v>175</v>
      </c>
    </row>
    <row r="82" spans="1:3" ht="17.100000000000001" customHeight="1" x14ac:dyDescent="0.25">
      <c r="A82" s="176" t="s">
        <v>304</v>
      </c>
      <c r="B82" s="156">
        <v>50</v>
      </c>
      <c r="C82" s="157">
        <v>0.55319185999999998</v>
      </c>
    </row>
    <row r="83" spans="1:3" ht="17.100000000000001" customHeight="1" x14ac:dyDescent="0.25">
      <c r="A83" s="176" t="s">
        <v>305</v>
      </c>
      <c r="B83" s="156">
        <v>37</v>
      </c>
      <c r="C83" s="157">
        <v>0.39336647000000002</v>
      </c>
    </row>
    <row r="84" spans="1:3" ht="17.100000000000001" customHeight="1" x14ac:dyDescent="0.25">
      <c r="A84" s="176" t="s">
        <v>306</v>
      </c>
      <c r="B84" s="156">
        <v>5</v>
      </c>
      <c r="C84" s="157">
        <v>5.3441660000000002E-2</v>
      </c>
    </row>
    <row r="85" spans="1:3" ht="17.100000000000001" customHeight="1" x14ac:dyDescent="0.25">
      <c r="A85" s="176" t="s">
        <v>307</v>
      </c>
      <c r="B85" s="156">
        <v>0</v>
      </c>
      <c r="C85" s="157">
        <v>0</v>
      </c>
    </row>
    <row r="86" spans="1:3" ht="17.100000000000001" customHeight="1" x14ac:dyDescent="0.25">
      <c r="A86" s="176" t="s">
        <v>308</v>
      </c>
      <c r="B86" s="156">
        <v>0</v>
      </c>
      <c r="C86" s="157">
        <v>0</v>
      </c>
    </row>
    <row r="87" spans="1:3" ht="17.100000000000001" customHeight="1" x14ac:dyDescent="0.25">
      <c r="A87" s="158" t="s">
        <v>263</v>
      </c>
      <c r="B87" s="159">
        <v>5</v>
      </c>
      <c r="C87" s="166" t="s">
        <v>184</v>
      </c>
    </row>
    <row r="88" spans="1:3" ht="17.100000000000001" customHeight="1" x14ac:dyDescent="0.25">
      <c r="A88" s="173" t="s">
        <v>185</v>
      </c>
      <c r="B88" s="161">
        <v>97</v>
      </c>
      <c r="C88" s="162">
        <v>1</v>
      </c>
    </row>
    <row r="90" spans="1:3" ht="14.1" customHeight="1" x14ac:dyDescent="0.2">
      <c r="A90" s="182"/>
      <c r="B90" s="182"/>
      <c r="C90" s="182"/>
    </row>
    <row r="91" spans="1:3" ht="48" customHeight="1" x14ac:dyDescent="0.25">
      <c r="A91" s="202" t="s">
        <v>316</v>
      </c>
      <c r="B91" s="202"/>
      <c r="C91" s="202"/>
    </row>
    <row r="92" spans="1:3" ht="17.100000000000001" customHeight="1" x14ac:dyDescent="0.2">
      <c r="A92" s="182"/>
      <c r="B92" s="201">
        <v>2020</v>
      </c>
      <c r="C92" s="201"/>
    </row>
    <row r="93" spans="1:3" ht="17.100000000000001" customHeight="1" x14ac:dyDescent="0.25">
      <c r="A93" s="182"/>
      <c r="B93" s="154" t="s">
        <v>174</v>
      </c>
      <c r="C93" s="155" t="s">
        <v>175</v>
      </c>
    </row>
    <row r="94" spans="1:3" ht="17.100000000000001" customHeight="1" x14ac:dyDescent="0.25">
      <c r="A94" s="176" t="s">
        <v>304</v>
      </c>
      <c r="B94" s="156">
        <v>74</v>
      </c>
      <c r="C94" s="157">
        <v>0.78712632000000005</v>
      </c>
    </row>
    <row r="95" spans="1:3" ht="17.100000000000001" customHeight="1" x14ac:dyDescent="0.25">
      <c r="A95" s="176" t="s">
        <v>305</v>
      </c>
      <c r="B95" s="156">
        <v>20</v>
      </c>
      <c r="C95" s="157">
        <v>0.20314628000000001</v>
      </c>
    </row>
    <row r="96" spans="1:3" ht="17.100000000000001" customHeight="1" x14ac:dyDescent="0.25">
      <c r="A96" s="176" t="s">
        <v>306</v>
      </c>
      <c r="B96" s="156">
        <v>1</v>
      </c>
      <c r="C96" s="157">
        <v>9.7274000000000006E-3</v>
      </c>
    </row>
    <row r="97" spans="1:3" ht="17.100000000000001" customHeight="1" x14ac:dyDescent="0.25">
      <c r="A97" s="176" t="s">
        <v>307</v>
      </c>
      <c r="B97" s="156">
        <v>0</v>
      </c>
      <c r="C97" s="157">
        <v>0</v>
      </c>
    </row>
    <row r="98" spans="1:3" ht="17.100000000000001" customHeight="1" x14ac:dyDescent="0.25">
      <c r="A98" s="176" t="s">
        <v>308</v>
      </c>
      <c r="B98" s="156">
        <v>0</v>
      </c>
      <c r="C98" s="157">
        <v>0</v>
      </c>
    </row>
    <row r="99" spans="1:3" ht="17.100000000000001" customHeight="1" x14ac:dyDescent="0.25">
      <c r="A99" s="158" t="s">
        <v>263</v>
      </c>
      <c r="B99" s="159">
        <v>2</v>
      </c>
      <c r="C99" s="166" t="s">
        <v>184</v>
      </c>
    </row>
    <row r="100" spans="1:3" ht="17.100000000000001" customHeight="1" x14ac:dyDescent="0.25">
      <c r="A100" s="173" t="s">
        <v>185</v>
      </c>
      <c r="B100" s="161">
        <v>97</v>
      </c>
      <c r="C100" s="162">
        <v>1</v>
      </c>
    </row>
    <row r="102" spans="1:3" ht="14.1" customHeight="1" x14ac:dyDescent="0.2">
      <c r="A102" s="182"/>
      <c r="B102" s="182"/>
      <c r="C102" s="182"/>
    </row>
    <row r="103" spans="1:3" ht="48" customHeight="1" x14ac:dyDescent="0.25">
      <c r="A103" s="202" t="s">
        <v>317</v>
      </c>
      <c r="B103" s="202"/>
      <c r="C103" s="202"/>
    </row>
    <row r="104" spans="1:3" ht="17.100000000000001" customHeight="1" x14ac:dyDescent="0.2">
      <c r="A104" s="182"/>
      <c r="B104" s="201">
        <v>2020</v>
      </c>
      <c r="C104" s="201"/>
    </row>
    <row r="105" spans="1:3" ht="17.100000000000001" customHeight="1" x14ac:dyDescent="0.25">
      <c r="A105" s="182"/>
      <c r="B105" s="154" t="s">
        <v>174</v>
      </c>
      <c r="C105" s="155" t="s">
        <v>175</v>
      </c>
    </row>
    <row r="106" spans="1:3" ht="17.100000000000001" customHeight="1" x14ac:dyDescent="0.25">
      <c r="A106" s="176" t="s">
        <v>304</v>
      </c>
      <c r="B106" s="156">
        <v>71</v>
      </c>
      <c r="C106" s="157">
        <v>0.77652489000000002</v>
      </c>
    </row>
    <row r="107" spans="1:3" ht="17.100000000000001" customHeight="1" x14ac:dyDescent="0.25">
      <c r="A107" s="176" t="s">
        <v>305</v>
      </c>
      <c r="B107" s="156">
        <v>21</v>
      </c>
      <c r="C107" s="157">
        <v>0.21351327000000001</v>
      </c>
    </row>
    <row r="108" spans="1:3" ht="17.100000000000001" customHeight="1" x14ac:dyDescent="0.25">
      <c r="A108" s="176" t="s">
        <v>306</v>
      </c>
      <c r="B108" s="156">
        <v>1</v>
      </c>
      <c r="C108" s="157">
        <v>9.9618399999999996E-3</v>
      </c>
    </row>
    <row r="109" spans="1:3" ht="17.100000000000001" customHeight="1" x14ac:dyDescent="0.25">
      <c r="A109" s="176" t="s">
        <v>307</v>
      </c>
      <c r="B109" s="156">
        <v>0</v>
      </c>
      <c r="C109" s="157">
        <v>0</v>
      </c>
    </row>
    <row r="110" spans="1:3" ht="17.100000000000001" customHeight="1" x14ac:dyDescent="0.25">
      <c r="A110" s="176" t="s">
        <v>308</v>
      </c>
      <c r="B110" s="156">
        <v>0</v>
      </c>
      <c r="C110" s="157">
        <v>0</v>
      </c>
    </row>
    <row r="111" spans="1:3" ht="17.100000000000001" customHeight="1" x14ac:dyDescent="0.25">
      <c r="A111" s="158" t="s">
        <v>263</v>
      </c>
      <c r="B111" s="159">
        <v>3</v>
      </c>
      <c r="C111" s="166" t="s">
        <v>184</v>
      </c>
    </row>
    <row r="112" spans="1:3" ht="17.100000000000001" customHeight="1" x14ac:dyDescent="0.25">
      <c r="A112" s="173" t="s">
        <v>185</v>
      </c>
      <c r="B112" s="161">
        <v>96</v>
      </c>
      <c r="C112" s="162">
        <v>1</v>
      </c>
    </row>
    <row r="114" spans="1:3" ht="14.1" customHeight="1" x14ac:dyDescent="0.2">
      <c r="A114" s="182"/>
      <c r="B114" s="182"/>
      <c r="C114" s="182"/>
    </row>
    <row r="115" spans="1:3" ht="48" customHeight="1" x14ac:dyDescent="0.25">
      <c r="A115" s="202" t="s">
        <v>318</v>
      </c>
      <c r="B115" s="202"/>
      <c r="C115" s="202"/>
    </row>
    <row r="116" spans="1:3" ht="17.100000000000001" customHeight="1" x14ac:dyDescent="0.2">
      <c r="A116" s="182"/>
      <c r="B116" s="201">
        <v>2020</v>
      </c>
      <c r="C116" s="201"/>
    </row>
    <row r="117" spans="1:3" ht="17.100000000000001" customHeight="1" x14ac:dyDescent="0.25">
      <c r="A117" s="182"/>
      <c r="B117" s="154" t="s">
        <v>174</v>
      </c>
      <c r="C117" s="155" t="s">
        <v>175</v>
      </c>
    </row>
    <row r="118" spans="1:3" ht="17.100000000000001" customHeight="1" x14ac:dyDescent="0.25">
      <c r="A118" s="176" t="s">
        <v>304</v>
      </c>
      <c r="B118" s="156">
        <v>72</v>
      </c>
      <c r="C118" s="157">
        <v>0.76998633999999999</v>
      </c>
    </row>
    <row r="119" spans="1:3" ht="17.100000000000001" customHeight="1" x14ac:dyDescent="0.25">
      <c r="A119" s="176" t="s">
        <v>305</v>
      </c>
      <c r="B119" s="156">
        <v>19</v>
      </c>
      <c r="C119" s="157">
        <v>0.19663828</v>
      </c>
    </row>
    <row r="120" spans="1:3" ht="17.100000000000001" customHeight="1" x14ac:dyDescent="0.25">
      <c r="A120" s="176" t="s">
        <v>306</v>
      </c>
      <c r="B120" s="156">
        <v>3</v>
      </c>
      <c r="C120" s="157">
        <v>3.3375389999999998E-2</v>
      </c>
    </row>
    <row r="121" spans="1:3" ht="17.100000000000001" customHeight="1" x14ac:dyDescent="0.25">
      <c r="A121" s="176" t="s">
        <v>307</v>
      </c>
      <c r="B121" s="156">
        <v>0</v>
      </c>
      <c r="C121" s="157">
        <v>0</v>
      </c>
    </row>
    <row r="122" spans="1:3" ht="17.100000000000001" customHeight="1" x14ac:dyDescent="0.25">
      <c r="A122" s="176" t="s">
        <v>308</v>
      </c>
      <c r="B122" s="156">
        <v>0</v>
      </c>
      <c r="C122" s="157">
        <v>0</v>
      </c>
    </row>
    <row r="123" spans="1:3" ht="17.100000000000001" customHeight="1" x14ac:dyDescent="0.25">
      <c r="A123" s="158" t="s">
        <v>263</v>
      </c>
      <c r="B123" s="159">
        <v>3</v>
      </c>
      <c r="C123" s="166" t="s">
        <v>184</v>
      </c>
    </row>
    <row r="124" spans="1:3" ht="17.100000000000001" customHeight="1" x14ac:dyDescent="0.25">
      <c r="A124" s="173" t="s">
        <v>185</v>
      </c>
      <c r="B124" s="161">
        <v>97</v>
      </c>
      <c r="C124" s="162">
        <v>1</v>
      </c>
    </row>
    <row r="126" spans="1:3" ht="14.1" customHeight="1" x14ac:dyDescent="0.2">
      <c r="A126" s="182"/>
      <c r="B126" s="182"/>
      <c r="C126" s="182"/>
    </row>
    <row r="127" spans="1:3" ht="48" customHeight="1" x14ac:dyDescent="0.25">
      <c r="A127" s="202" t="s">
        <v>319</v>
      </c>
      <c r="B127" s="202"/>
      <c r="C127" s="202"/>
    </row>
    <row r="128" spans="1:3" ht="17.100000000000001" customHeight="1" x14ac:dyDescent="0.2">
      <c r="A128" s="182"/>
      <c r="B128" s="201">
        <v>2020</v>
      </c>
      <c r="C128" s="201"/>
    </row>
    <row r="129" spans="1:3" ht="17.100000000000001" customHeight="1" x14ac:dyDescent="0.25">
      <c r="A129" s="182"/>
      <c r="B129" s="154" t="s">
        <v>174</v>
      </c>
      <c r="C129" s="155" t="s">
        <v>175</v>
      </c>
    </row>
    <row r="130" spans="1:3" ht="17.100000000000001" customHeight="1" x14ac:dyDescent="0.25">
      <c r="A130" s="176" t="s">
        <v>304</v>
      </c>
      <c r="B130" s="156">
        <v>71</v>
      </c>
      <c r="C130" s="157">
        <v>0.74794468999999997</v>
      </c>
    </row>
    <row r="131" spans="1:3" ht="17.100000000000001" customHeight="1" x14ac:dyDescent="0.25">
      <c r="A131" s="176" t="s">
        <v>305</v>
      </c>
      <c r="B131" s="156">
        <v>15</v>
      </c>
      <c r="C131" s="157">
        <v>0.15248993999999999</v>
      </c>
    </row>
    <row r="132" spans="1:3" ht="17.100000000000001" customHeight="1" x14ac:dyDescent="0.25">
      <c r="A132" s="176" t="s">
        <v>306</v>
      </c>
      <c r="B132" s="156">
        <v>7</v>
      </c>
      <c r="C132" s="157">
        <v>7.8816300000000006E-2</v>
      </c>
    </row>
    <row r="133" spans="1:3" ht="17.100000000000001" customHeight="1" x14ac:dyDescent="0.25">
      <c r="A133" s="176" t="s">
        <v>307</v>
      </c>
      <c r="B133" s="156">
        <v>2</v>
      </c>
      <c r="C133" s="157">
        <v>2.074908E-2</v>
      </c>
    </row>
    <row r="134" spans="1:3" ht="17.100000000000001" customHeight="1" x14ac:dyDescent="0.25">
      <c r="A134" s="176" t="s">
        <v>308</v>
      </c>
      <c r="B134" s="156">
        <v>0</v>
      </c>
      <c r="C134" s="157">
        <v>0</v>
      </c>
    </row>
    <row r="135" spans="1:3" ht="17.100000000000001" customHeight="1" x14ac:dyDescent="0.25">
      <c r="A135" s="158" t="s">
        <v>263</v>
      </c>
      <c r="B135" s="159">
        <v>2</v>
      </c>
      <c r="C135" s="166" t="s">
        <v>184</v>
      </c>
    </row>
    <row r="136" spans="1:3" ht="17.100000000000001" customHeight="1" x14ac:dyDescent="0.25">
      <c r="A136" s="173" t="s">
        <v>185</v>
      </c>
      <c r="B136" s="161">
        <v>97</v>
      </c>
      <c r="C136" s="162">
        <v>1</v>
      </c>
    </row>
    <row r="138" spans="1:3" ht="14.1" customHeight="1" x14ac:dyDescent="0.2">
      <c r="A138" s="182"/>
      <c r="B138" s="182"/>
      <c r="C138" s="182"/>
    </row>
    <row r="139" spans="1:3" ht="48" customHeight="1" x14ac:dyDescent="0.25">
      <c r="A139" s="202" t="s">
        <v>320</v>
      </c>
      <c r="B139" s="202"/>
      <c r="C139" s="202"/>
    </row>
    <row r="140" spans="1:3" ht="17.100000000000001" customHeight="1" x14ac:dyDescent="0.2">
      <c r="A140" s="182"/>
      <c r="B140" s="201">
        <v>2020</v>
      </c>
      <c r="C140" s="201"/>
    </row>
    <row r="141" spans="1:3" ht="17.100000000000001" customHeight="1" x14ac:dyDescent="0.25">
      <c r="A141" s="182"/>
      <c r="B141" s="154" t="s">
        <v>174</v>
      </c>
      <c r="C141" s="155" t="s">
        <v>175</v>
      </c>
    </row>
    <row r="142" spans="1:3" ht="17.100000000000001" customHeight="1" x14ac:dyDescent="0.25">
      <c r="A142" s="176" t="s">
        <v>304</v>
      </c>
      <c r="B142" s="156">
        <v>65</v>
      </c>
      <c r="C142" s="157">
        <v>0.69725572999999996</v>
      </c>
    </row>
    <row r="143" spans="1:3" ht="17.100000000000001" customHeight="1" x14ac:dyDescent="0.25">
      <c r="A143" s="176" t="s">
        <v>305</v>
      </c>
      <c r="B143" s="156">
        <v>28</v>
      </c>
      <c r="C143" s="157">
        <v>0.29290846999999998</v>
      </c>
    </row>
    <row r="144" spans="1:3" ht="17.100000000000001" customHeight="1" x14ac:dyDescent="0.25">
      <c r="A144" s="176" t="s">
        <v>306</v>
      </c>
      <c r="B144" s="156">
        <v>1</v>
      </c>
      <c r="C144" s="157">
        <v>9.8358000000000004E-3</v>
      </c>
    </row>
    <row r="145" spans="1:3" ht="17.100000000000001" customHeight="1" x14ac:dyDescent="0.25">
      <c r="A145" s="176" t="s">
        <v>307</v>
      </c>
      <c r="B145" s="156">
        <v>0</v>
      </c>
      <c r="C145" s="157">
        <v>0</v>
      </c>
    </row>
    <row r="146" spans="1:3" ht="17.100000000000001" customHeight="1" x14ac:dyDescent="0.25">
      <c r="A146" s="176" t="s">
        <v>308</v>
      </c>
      <c r="B146" s="156">
        <v>0</v>
      </c>
      <c r="C146" s="157">
        <v>0</v>
      </c>
    </row>
    <row r="147" spans="1:3" ht="17.100000000000001" customHeight="1" x14ac:dyDescent="0.25">
      <c r="A147" s="158" t="s">
        <v>263</v>
      </c>
      <c r="B147" s="159">
        <v>3</v>
      </c>
      <c r="C147" s="166" t="s">
        <v>184</v>
      </c>
    </row>
    <row r="148" spans="1:3" ht="17.100000000000001" customHeight="1" x14ac:dyDescent="0.25">
      <c r="A148" s="173" t="s">
        <v>185</v>
      </c>
      <c r="B148" s="161">
        <v>97</v>
      </c>
      <c r="C148" s="162">
        <v>1</v>
      </c>
    </row>
    <row r="150" spans="1:3" ht="14.1" customHeight="1" x14ac:dyDescent="0.2">
      <c r="A150" s="182"/>
      <c r="B150" s="182"/>
      <c r="C150" s="182"/>
    </row>
    <row r="151" spans="1:3" ht="16.149999999999999" customHeight="1" x14ac:dyDescent="0.2">
      <c r="A151" s="203" t="s">
        <v>217</v>
      </c>
      <c r="B151" s="203"/>
      <c r="C151" s="203"/>
    </row>
    <row r="152" spans="1:3" ht="16.149999999999999" customHeight="1" x14ac:dyDescent="0.2">
      <c r="A152" s="203" t="s">
        <v>269</v>
      </c>
      <c r="B152" s="203"/>
      <c r="C152" s="203"/>
    </row>
    <row r="153" spans="1:3" ht="16.149999999999999" customHeight="1" x14ac:dyDescent="0.2">
      <c r="A153" s="203" t="s">
        <v>218</v>
      </c>
      <c r="B153" s="203"/>
      <c r="C153" s="203"/>
    </row>
  </sheetData>
  <mergeCells count="29">
    <mergeCell ref="A65:C65"/>
    <mergeCell ref="A3:C3"/>
    <mergeCell ref="A5:C5"/>
    <mergeCell ref="B6:C6"/>
    <mergeCell ref="A17:C17"/>
    <mergeCell ref="B18:C18"/>
    <mergeCell ref="A29:C29"/>
    <mergeCell ref="B30:C30"/>
    <mergeCell ref="A41:C41"/>
    <mergeCell ref="B42:C42"/>
    <mergeCell ref="A53:C53"/>
    <mergeCell ref="B54:C54"/>
    <mergeCell ref="B128:C128"/>
    <mergeCell ref="B66:C66"/>
    <mergeCell ref="A77:C77"/>
    <mergeCell ref="A79:C79"/>
    <mergeCell ref="B80:C80"/>
    <mergeCell ref="A91:C91"/>
    <mergeCell ref="B92:C92"/>
    <mergeCell ref="A103:C103"/>
    <mergeCell ref="B104:C104"/>
    <mergeCell ref="A115:C115"/>
    <mergeCell ref="B116:C116"/>
    <mergeCell ref="A127:C127"/>
    <mergeCell ref="A139:C139"/>
    <mergeCell ref="B140:C140"/>
    <mergeCell ref="A151:C151"/>
    <mergeCell ref="A152:C152"/>
    <mergeCell ref="A153:C153"/>
  </mergeCells>
  <pageMargins left="0.05" right="0.05" top="0.5" bottom="0.5" header="0" footer="0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00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2" width="2.7109375" style="133" bestFit="1" customWidth="1"/>
    <col min="3" max="3" width="102.7109375" style="133" bestFit="1" customWidth="1"/>
    <col min="4" max="4" width="10.7109375" style="133" bestFit="1" customWidth="1"/>
    <col min="5" max="5" width="11.7109375" style="133" bestFit="1" customWidth="1"/>
    <col min="6" max="6" width="15.7109375" style="133" bestFit="1" customWidth="1"/>
    <col min="7" max="7" width="10.7109375" style="133" bestFit="1" customWidth="1"/>
    <col min="8" max="8" width="11.7109375" style="133" bestFit="1" customWidth="1"/>
    <col min="9" max="9" width="15.7109375" style="133" bestFit="1" customWidth="1"/>
    <col min="10" max="10" width="10.7109375" style="133" bestFit="1" customWidth="1"/>
    <col min="11" max="11" width="11.7109375" style="133" bestFit="1" customWidth="1"/>
    <col min="12" max="12" width="15.7109375" style="133" bestFit="1" customWidth="1"/>
    <col min="13" max="16384" width="11.5703125" style="133"/>
  </cols>
  <sheetData>
    <row r="1" spans="1:12" ht="32.1" customHeight="1" x14ac:dyDescent="0.25">
      <c r="A1" s="204" t="s">
        <v>321</v>
      </c>
      <c r="B1" s="204"/>
      <c r="C1" s="204"/>
      <c r="D1" s="204"/>
      <c r="E1" s="181"/>
      <c r="F1" s="181"/>
      <c r="G1" s="181"/>
      <c r="H1" s="181"/>
      <c r="I1" s="181"/>
      <c r="J1" s="181"/>
      <c r="K1" s="181"/>
      <c r="L1" s="181"/>
    </row>
    <row r="3" spans="1:12" ht="16.149999999999999" customHeight="1" x14ac:dyDescent="0.25">
      <c r="A3" s="195" t="s">
        <v>322</v>
      </c>
      <c r="B3" s="195"/>
      <c r="C3" s="195"/>
      <c r="D3" s="197">
        <v>2020</v>
      </c>
      <c r="E3" s="197"/>
      <c r="F3" s="197"/>
      <c r="G3" s="198">
        <v>2019</v>
      </c>
      <c r="H3" s="198"/>
      <c r="I3" s="198"/>
      <c r="J3" s="198">
        <v>2018</v>
      </c>
      <c r="K3" s="198"/>
      <c r="L3" s="198"/>
    </row>
    <row r="4" spans="1:12" ht="17.100000000000001" customHeight="1" x14ac:dyDescent="0.2">
      <c r="A4" s="196"/>
      <c r="B4" s="196"/>
      <c r="C4" s="196"/>
      <c r="D4" s="210" t="s">
        <v>174</v>
      </c>
      <c r="E4" s="210" t="s">
        <v>323</v>
      </c>
      <c r="F4" s="210" t="s">
        <v>324</v>
      </c>
      <c r="G4" s="208" t="s">
        <v>174</v>
      </c>
      <c r="H4" s="210" t="s">
        <v>323</v>
      </c>
      <c r="I4" s="210" t="s">
        <v>324</v>
      </c>
      <c r="J4" s="208" t="s">
        <v>174</v>
      </c>
      <c r="K4" s="210" t="s">
        <v>323</v>
      </c>
      <c r="L4" s="210" t="s">
        <v>324</v>
      </c>
    </row>
    <row r="5" spans="1:12" ht="12" customHeight="1" x14ac:dyDescent="0.2">
      <c r="A5" s="196"/>
      <c r="B5" s="196"/>
      <c r="C5" s="196"/>
      <c r="D5" s="211"/>
      <c r="E5" s="211"/>
      <c r="F5" s="211"/>
      <c r="G5" s="209"/>
      <c r="H5" s="211"/>
      <c r="I5" s="211"/>
      <c r="J5" s="209"/>
      <c r="K5" s="211"/>
      <c r="L5" s="211"/>
    </row>
    <row r="6" spans="1:12" ht="16.149999999999999" customHeight="1" x14ac:dyDescent="0.25">
      <c r="A6" s="176" t="s">
        <v>176</v>
      </c>
      <c r="B6" s="176" t="s">
        <v>176</v>
      </c>
      <c r="C6" s="167" t="s">
        <v>325</v>
      </c>
      <c r="D6" s="168">
        <v>66</v>
      </c>
      <c r="E6" s="169">
        <v>0.67606259000000002</v>
      </c>
      <c r="F6" s="180">
        <v>0.66877328999999996</v>
      </c>
      <c r="G6" s="170">
        <v>32</v>
      </c>
      <c r="H6" s="169">
        <v>0.39577549000000001</v>
      </c>
      <c r="I6" s="180">
        <v>0.35228221999999998</v>
      </c>
      <c r="J6" s="170">
        <v>38</v>
      </c>
      <c r="K6" s="169">
        <v>0.48550302000000001</v>
      </c>
      <c r="L6" s="180">
        <v>0.42263945000000003</v>
      </c>
    </row>
    <row r="7" spans="1:12" ht="16.149999999999999" customHeight="1" x14ac:dyDescent="0.25">
      <c r="A7" s="176" t="s">
        <v>176</v>
      </c>
      <c r="B7" s="176" t="s">
        <v>176</v>
      </c>
      <c r="C7" s="167" t="s">
        <v>326</v>
      </c>
      <c r="D7" s="168">
        <v>23</v>
      </c>
      <c r="E7" s="169">
        <v>0.24724568</v>
      </c>
      <c r="F7" s="180">
        <v>0.24457988</v>
      </c>
      <c r="G7" s="170">
        <v>26</v>
      </c>
      <c r="H7" s="169">
        <v>0.32008724</v>
      </c>
      <c r="I7" s="180">
        <v>0.28491164000000002</v>
      </c>
      <c r="J7" s="170">
        <v>27</v>
      </c>
      <c r="K7" s="169">
        <v>0.35094965</v>
      </c>
      <c r="L7" s="180">
        <v>0.30550822999999999</v>
      </c>
    </row>
    <row r="8" spans="1:12" ht="16.149999999999999" customHeight="1" x14ac:dyDescent="0.25">
      <c r="A8" s="176" t="s">
        <v>176</v>
      </c>
      <c r="B8" s="176" t="s">
        <v>176</v>
      </c>
      <c r="C8" s="167" t="s">
        <v>327</v>
      </c>
      <c r="D8" s="168">
        <v>3</v>
      </c>
      <c r="E8" s="169">
        <v>3.1028099999999999E-2</v>
      </c>
      <c r="F8" s="180">
        <v>3.0693560000000002E-2</v>
      </c>
      <c r="G8" s="170">
        <v>9</v>
      </c>
      <c r="H8" s="169">
        <v>0.10751528</v>
      </c>
      <c r="I8" s="180">
        <v>9.5700019999999997E-2</v>
      </c>
      <c r="J8" s="170">
        <v>3</v>
      </c>
      <c r="K8" s="169">
        <v>4.1050259999999998E-2</v>
      </c>
      <c r="L8" s="180">
        <v>3.5735019999999999E-2</v>
      </c>
    </row>
    <row r="9" spans="1:12" ht="16.149999999999999" customHeight="1" x14ac:dyDescent="0.25">
      <c r="A9" s="176" t="s">
        <v>176</v>
      </c>
      <c r="B9" s="176" t="s">
        <v>176</v>
      </c>
      <c r="C9" s="167" t="s">
        <v>328</v>
      </c>
      <c r="D9" s="168">
        <v>2</v>
      </c>
      <c r="E9" s="169">
        <v>1.9597E-2</v>
      </c>
      <c r="F9" s="180">
        <v>1.938571E-2</v>
      </c>
      <c r="G9" s="170">
        <v>8</v>
      </c>
      <c r="H9" s="169">
        <v>0.12585492000000001</v>
      </c>
      <c r="I9" s="180">
        <v>0.11202425000000001</v>
      </c>
      <c r="J9" s="170">
        <v>6</v>
      </c>
      <c r="K9" s="169">
        <v>7.6380749999999997E-2</v>
      </c>
      <c r="L9" s="180">
        <v>6.6490869999999994E-2</v>
      </c>
    </row>
    <row r="10" spans="1:12" ht="16.149999999999999" customHeight="1" x14ac:dyDescent="0.25">
      <c r="A10" s="176" t="s">
        <v>176</v>
      </c>
      <c r="B10" s="176" t="s">
        <v>176</v>
      </c>
      <c r="C10" s="167" t="s">
        <v>329</v>
      </c>
      <c r="D10" s="168">
        <v>2</v>
      </c>
      <c r="E10" s="169">
        <v>2.6066619999999999E-2</v>
      </c>
      <c r="F10" s="180">
        <v>2.5785570000000001E-2</v>
      </c>
      <c r="G10" s="170">
        <v>4</v>
      </c>
      <c r="H10" s="169">
        <v>5.0767060000000003E-2</v>
      </c>
      <c r="I10" s="180">
        <v>4.5188079999999999E-2</v>
      </c>
      <c r="J10" s="170">
        <v>3</v>
      </c>
      <c r="K10" s="169">
        <v>4.6116320000000002E-2</v>
      </c>
      <c r="L10" s="180">
        <v>4.0145119999999999E-2</v>
      </c>
    </row>
    <row r="11" spans="1:12" ht="16.149999999999999" customHeight="1" x14ac:dyDescent="0.25">
      <c r="A11" s="176" t="s">
        <v>176</v>
      </c>
      <c r="B11" s="199" t="s">
        <v>182</v>
      </c>
      <c r="C11" s="199"/>
      <c r="D11" s="146">
        <v>96</v>
      </c>
      <c r="E11" s="147">
        <v>1</v>
      </c>
      <c r="F11" s="147">
        <v>0.98921800999999998</v>
      </c>
      <c r="G11" s="148">
        <v>79</v>
      </c>
      <c r="H11" s="147">
        <v>1</v>
      </c>
      <c r="I11" s="147">
        <v>0.89010619999999996</v>
      </c>
      <c r="J11" s="148">
        <v>77</v>
      </c>
      <c r="K11" s="147">
        <v>1</v>
      </c>
      <c r="L11" s="147">
        <v>0.87051867000000005</v>
      </c>
    </row>
    <row r="12" spans="1:12" ht="16.149999999999999" customHeight="1" x14ac:dyDescent="0.25">
      <c r="A12" s="176" t="s">
        <v>176</v>
      </c>
      <c r="B12" s="176" t="s">
        <v>176</v>
      </c>
      <c r="C12" s="176" t="s">
        <v>330</v>
      </c>
      <c r="D12" s="177">
        <v>0</v>
      </c>
      <c r="E12" s="177" t="s">
        <v>184</v>
      </c>
      <c r="F12" s="180">
        <v>0</v>
      </c>
      <c r="G12" s="145">
        <v>3</v>
      </c>
      <c r="H12" s="177" t="s">
        <v>184</v>
      </c>
      <c r="I12" s="180">
        <v>3.449663E-2</v>
      </c>
      <c r="J12" s="145">
        <v>5</v>
      </c>
      <c r="K12" s="177" t="s">
        <v>184</v>
      </c>
      <c r="L12" s="180">
        <v>5.599527E-2</v>
      </c>
    </row>
    <row r="13" spans="1:12" ht="16.149999999999999" customHeight="1" x14ac:dyDescent="0.25">
      <c r="A13" s="176" t="s">
        <v>176</v>
      </c>
      <c r="B13" s="176" t="s">
        <v>176</v>
      </c>
      <c r="C13" s="176" t="s">
        <v>331</v>
      </c>
      <c r="D13" s="177">
        <v>1</v>
      </c>
      <c r="E13" s="177" t="s">
        <v>184</v>
      </c>
      <c r="F13" s="180">
        <v>1.078199E-2</v>
      </c>
      <c r="G13" s="145">
        <v>6</v>
      </c>
      <c r="H13" s="177" t="s">
        <v>184</v>
      </c>
      <c r="I13" s="180">
        <v>7.5397169999999999E-2</v>
      </c>
      <c r="J13" s="145">
        <v>5</v>
      </c>
      <c r="K13" s="177" t="s">
        <v>184</v>
      </c>
      <c r="L13" s="180">
        <v>6.2932420000000003E-2</v>
      </c>
    </row>
    <row r="14" spans="1:12" ht="16.149999999999999" customHeight="1" x14ac:dyDescent="0.25">
      <c r="A14" s="176" t="s">
        <v>176</v>
      </c>
      <c r="B14" s="176" t="s">
        <v>176</v>
      </c>
      <c r="C14" s="176" t="s">
        <v>332</v>
      </c>
      <c r="D14" s="177">
        <v>0</v>
      </c>
      <c r="E14" s="177" t="s">
        <v>184</v>
      </c>
      <c r="F14" s="180">
        <v>0</v>
      </c>
      <c r="G14" s="145">
        <v>0</v>
      </c>
      <c r="H14" s="177" t="s">
        <v>184</v>
      </c>
      <c r="I14" s="180">
        <v>0</v>
      </c>
      <c r="J14" s="145">
        <v>1</v>
      </c>
      <c r="K14" s="177" t="s">
        <v>184</v>
      </c>
      <c r="L14" s="180">
        <v>1.0553649999999999E-2</v>
      </c>
    </row>
    <row r="15" spans="1:12" ht="16.149999999999999" customHeight="1" x14ac:dyDescent="0.25">
      <c r="A15" s="176" t="s">
        <v>176</v>
      </c>
      <c r="B15" s="200" t="s">
        <v>185</v>
      </c>
      <c r="C15" s="200"/>
      <c r="D15" s="178">
        <v>97</v>
      </c>
      <c r="E15" s="179">
        <v>1</v>
      </c>
      <c r="F15" s="179">
        <v>1</v>
      </c>
      <c r="G15" s="149">
        <v>88</v>
      </c>
      <c r="H15" s="179">
        <v>1</v>
      </c>
      <c r="I15" s="179">
        <v>1</v>
      </c>
      <c r="J15" s="149">
        <v>88</v>
      </c>
      <c r="K15" s="179">
        <v>1</v>
      </c>
      <c r="L15" s="179">
        <v>1</v>
      </c>
    </row>
    <row r="17" spans="1:12" ht="16.149999999999999" customHeight="1" x14ac:dyDescent="0.25">
      <c r="A17" s="195" t="s">
        <v>333</v>
      </c>
      <c r="B17" s="195"/>
      <c r="C17" s="195"/>
      <c r="D17" s="197">
        <v>2020</v>
      </c>
      <c r="E17" s="197"/>
      <c r="F17" s="197"/>
      <c r="G17" s="198">
        <v>2019</v>
      </c>
      <c r="H17" s="198"/>
      <c r="I17" s="181"/>
      <c r="J17" s="181"/>
      <c r="K17" s="181"/>
      <c r="L17" s="181"/>
    </row>
    <row r="18" spans="1:12" ht="16.149999999999999" customHeight="1" x14ac:dyDescent="0.25">
      <c r="A18" s="196"/>
      <c r="B18" s="196"/>
      <c r="C18" s="196"/>
      <c r="D18" s="210" t="s">
        <v>174</v>
      </c>
      <c r="E18" s="210"/>
      <c r="F18" s="175" t="s">
        <v>175</v>
      </c>
      <c r="G18" s="174" t="s">
        <v>174</v>
      </c>
      <c r="H18" s="175" t="s">
        <v>175</v>
      </c>
      <c r="I18" s="181"/>
      <c r="J18" s="181"/>
      <c r="K18" s="181"/>
      <c r="L18" s="181"/>
    </row>
    <row r="19" spans="1:12" ht="16.149999999999999" customHeight="1" x14ac:dyDescent="0.25">
      <c r="A19" s="176" t="s">
        <v>176</v>
      </c>
      <c r="B19" s="213" t="s">
        <v>334</v>
      </c>
      <c r="C19" s="213"/>
      <c r="D19" s="214">
        <v>70</v>
      </c>
      <c r="E19" s="214"/>
      <c r="F19" s="180">
        <v>0.71604599999999996</v>
      </c>
      <c r="G19" s="145">
        <v>66</v>
      </c>
      <c r="H19" s="180">
        <v>0.75328985000000004</v>
      </c>
      <c r="I19" s="181"/>
      <c r="J19" s="181"/>
      <c r="K19" s="181"/>
      <c r="L19" s="181"/>
    </row>
    <row r="20" spans="1:12" ht="32.1" customHeight="1" x14ac:dyDescent="0.25">
      <c r="A20" s="176" t="s">
        <v>176</v>
      </c>
      <c r="B20" s="213" t="s">
        <v>335</v>
      </c>
      <c r="C20" s="213"/>
      <c r="D20" s="214">
        <v>45</v>
      </c>
      <c r="E20" s="214"/>
      <c r="F20" s="180">
        <v>0.47381013999999999</v>
      </c>
      <c r="G20" s="145">
        <v>36</v>
      </c>
      <c r="H20" s="180">
        <v>0.43750685</v>
      </c>
      <c r="I20" s="181"/>
      <c r="J20" s="181"/>
      <c r="K20" s="181"/>
      <c r="L20" s="181"/>
    </row>
    <row r="21" spans="1:12" ht="32.1" customHeight="1" x14ac:dyDescent="0.25">
      <c r="A21" s="176" t="s">
        <v>176</v>
      </c>
      <c r="B21" s="213" t="s">
        <v>336</v>
      </c>
      <c r="C21" s="213"/>
      <c r="D21" s="214">
        <v>4</v>
      </c>
      <c r="E21" s="214"/>
      <c r="F21" s="180">
        <v>3.8107000000000002E-2</v>
      </c>
      <c r="G21" s="145">
        <v>2</v>
      </c>
      <c r="H21" s="180">
        <v>2.1029869999999999E-2</v>
      </c>
      <c r="I21" s="181"/>
      <c r="J21" s="181"/>
      <c r="K21" s="181"/>
      <c r="L21" s="181"/>
    </row>
    <row r="22" spans="1:12" ht="32.1" customHeight="1" x14ac:dyDescent="0.25">
      <c r="A22" s="176" t="s">
        <v>176</v>
      </c>
      <c r="B22" s="213" t="s">
        <v>337</v>
      </c>
      <c r="C22" s="213"/>
      <c r="D22" s="214">
        <v>5</v>
      </c>
      <c r="E22" s="214"/>
      <c r="F22" s="180">
        <v>4.8806860000000001E-2</v>
      </c>
      <c r="G22" s="145">
        <v>2</v>
      </c>
      <c r="H22" s="180">
        <v>3.4285200000000002E-2</v>
      </c>
      <c r="I22" s="181"/>
      <c r="J22" s="181"/>
      <c r="K22" s="181"/>
      <c r="L22" s="181"/>
    </row>
    <row r="23" spans="1:12" ht="16.149999999999999" customHeight="1" x14ac:dyDescent="0.25">
      <c r="A23" s="176" t="s">
        <v>176</v>
      </c>
      <c r="B23" s="213" t="s">
        <v>338</v>
      </c>
      <c r="C23" s="213"/>
      <c r="D23" s="214">
        <v>1</v>
      </c>
      <c r="E23" s="214"/>
      <c r="F23" s="180">
        <v>1.224241E-2</v>
      </c>
      <c r="G23" s="145">
        <v>0</v>
      </c>
      <c r="H23" s="180">
        <v>0</v>
      </c>
      <c r="I23" s="181"/>
      <c r="J23" s="181"/>
      <c r="K23" s="181"/>
      <c r="L23" s="181"/>
    </row>
    <row r="24" spans="1:12" ht="16.149999999999999" customHeight="1" x14ac:dyDescent="0.25">
      <c r="A24" s="176" t="s">
        <v>176</v>
      </c>
      <c r="B24" s="213" t="s">
        <v>339</v>
      </c>
      <c r="C24" s="213"/>
      <c r="D24" s="214">
        <v>14</v>
      </c>
      <c r="E24" s="214"/>
      <c r="F24" s="180">
        <v>0.14089191000000001</v>
      </c>
      <c r="G24" s="145">
        <v>13</v>
      </c>
      <c r="H24" s="180">
        <v>0.14760269000000001</v>
      </c>
      <c r="I24" s="181"/>
      <c r="J24" s="181"/>
      <c r="K24" s="181"/>
      <c r="L24" s="181"/>
    </row>
    <row r="25" spans="1:12" ht="16.149999999999999" customHeight="1" x14ac:dyDescent="0.25">
      <c r="A25" s="176" t="s">
        <v>176</v>
      </c>
      <c r="B25" s="200" t="s">
        <v>211</v>
      </c>
      <c r="C25" s="200"/>
      <c r="D25" s="215">
        <v>97</v>
      </c>
      <c r="E25" s="215"/>
      <c r="F25" s="178" t="s">
        <v>184</v>
      </c>
      <c r="G25" s="149">
        <v>88</v>
      </c>
      <c r="H25" s="178" t="s">
        <v>184</v>
      </c>
      <c r="I25" s="181"/>
      <c r="J25" s="181"/>
      <c r="K25" s="181"/>
      <c r="L25" s="181"/>
    </row>
    <row r="26" spans="1:12" ht="16.149999999999999" customHeight="1" x14ac:dyDescent="0.2">
      <c r="A26" s="212" t="s">
        <v>340</v>
      </c>
      <c r="B26" s="212"/>
      <c r="C26" s="212"/>
      <c r="D26" s="212"/>
      <c r="E26" s="212"/>
      <c r="F26" s="212"/>
      <c r="G26" s="212"/>
      <c r="H26" s="212"/>
      <c r="I26" s="181"/>
      <c r="J26" s="181"/>
      <c r="K26" s="181"/>
      <c r="L26" s="181"/>
    </row>
    <row r="28" spans="1:12" ht="16.149999999999999" customHeight="1" x14ac:dyDescent="0.25">
      <c r="A28" s="195" t="s">
        <v>341</v>
      </c>
      <c r="B28" s="195"/>
      <c r="C28" s="195"/>
      <c r="D28" s="197">
        <v>2020</v>
      </c>
      <c r="E28" s="197"/>
      <c r="F28" s="197"/>
      <c r="G28" s="198">
        <v>2019</v>
      </c>
      <c r="H28" s="198"/>
      <c r="I28" s="198"/>
      <c r="J28" s="198">
        <v>2018</v>
      </c>
      <c r="K28" s="198"/>
      <c r="L28" s="198"/>
    </row>
    <row r="29" spans="1:12" ht="17.100000000000001" customHeight="1" x14ac:dyDescent="0.2">
      <c r="A29" s="196"/>
      <c r="B29" s="196"/>
      <c r="C29" s="196"/>
      <c r="D29" s="210" t="s">
        <v>174</v>
      </c>
      <c r="E29" s="210" t="s">
        <v>323</v>
      </c>
      <c r="F29" s="210" t="s">
        <v>324</v>
      </c>
      <c r="G29" s="208" t="s">
        <v>174</v>
      </c>
      <c r="H29" s="210" t="s">
        <v>323</v>
      </c>
      <c r="I29" s="210" t="s">
        <v>324</v>
      </c>
      <c r="J29" s="208" t="s">
        <v>174</v>
      </c>
      <c r="K29" s="210" t="s">
        <v>323</v>
      </c>
      <c r="L29" s="210" t="s">
        <v>324</v>
      </c>
    </row>
    <row r="30" spans="1:12" ht="12" customHeight="1" x14ac:dyDescent="0.2">
      <c r="A30" s="196"/>
      <c r="B30" s="196"/>
      <c r="C30" s="196"/>
      <c r="D30" s="211"/>
      <c r="E30" s="211"/>
      <c r="F30" s="211"/>
      <c r="G30" s="209"/>
      <c r="H30" s="211"/>
      <c r="I30" s="211"/>
      <c r="J30" s="209"/>
      <c r="K30" s="211"/>
      <c r="L30" s="211"/>
    </row>
    <row r="31" spans="1:12" ht="16.149999999999999" customHeight="1" x14ac:dyDescent="0.25">
      <c r="A31" s="176" t="s">
        <v>176</v>
      </c>
      <c r="B31" s="176" t="s">
        <v>176</v>
      </c>
      <c r="C31" s="167" t="s">
        <v>325</v>
      </c>
      <c r="D31" s="168">
        <v>68</v>
      </c>
      <c r="E31" s="169">
        <v>0.76944491000000004</v>
      </c>
      <c r="F31" s="180">
        <v>0.70719385999999995</v>
      </c>
      <c r="G31" s="170">
        <v>52</v>
      </c>
      <c r="H31" s="169">
        <v>0.66648043000000001</v>
      </c>
      <c r="I31" s="180">
        <v>0.61242538000000002</v>
      </c>
      <c r="J31" s="170">
        <v>44</v>
      </c>
      <c r="K31" s="169">
        <v>0.60250128000000003</v>
      </c>
      <c r="L31" s="180">
        <v>0.47954630999999998</v>
      </c>
    </row>
    <row r="32" spans="1:12" ht="16.149999999999999" customHeight="1" x14ac:dyDescent="0.25">
      <c r="A32" s="176" t="s">
        <v>176</v>
      </c>
      <c r="B32" s="176" t="s">
        <v>176</v>
      </c>
      <c r="C32" s="167" t="s">
        <v>326</v>
      </c>
      <c r="D32" s="168">
        <v>15</v>
      </c>
      <c r="E32" s="169">
        <v>0.16395525</v>
      </c>
      <c r="F32" s="180">
        <v>0.15069063999999999</v>
      </c>
      <c r="G32" s="170">
        <v>21</v>
      </c>
      <c r="H32" s="169">
        <v>0.24782683</v>
      </c>
      <c r="I32" s="180">
        <v>0.22772677999999999</v>
      </c>
      <c r="J32" s="170">
        <v>19</v>
      </c>
      <c r="K32" s="169">
        <v>0.26876520999999998</v>
      </c>
      <c r="L32" s="180">
        <v>0.21391716999999999</v>
      </c>
    </row>
    <row r="33" spans="1:12" ht="16.149999999999999" customHeight="1" x14ac:dyDescent="0.25">
      <c r="A33" s="176" t="s">
        <v>176</v>
      </c>
      <c r="B33" s="176" t="s">
        <v>176</v>
      </c>
      <c r="C33" s="167" t="s">
        <v>327</v>
      </c>
      <c r="D33" s="168">
        <v>2</v>
      </c>
      <c r="E33" s="169">
        <v>2.1903289999999999E-2</v>
      </c>
      <c r="F33" s="180">
        <v>2.013123E-2</v>
      </c>
      <c r="G33" s="170">
        <v>3</v>
      </c>
      <c r="H33" s="169">
        <v>3.6189600000000002E-2</v>
      </c>
      <c r="I33" s="180">
        <v>3.3254430000000001E-2</v>
      </c>
      <c r="J33" s="170">
        <v>5</v>
      </c>
      <c r="K33" s="169">
        <v>7.1920880000000006E-2</v>
      </c>
      <c r="L33" s="180">
        <v>5.7243679999999998E-2</v>
      </c>
    </row>
    <row r="34" spans="1:12" ht="16.149999999999999" customHeight="1" x14ac:dyDescent="0.25">
      <c r="A34" s="176" t="s">
        <v>176</v>
      </c>
      <c r="B34" s="176" t="s">
        <v>176</v>
      </c>
      <c r="C34" s="167" t="s">
        <v>328</v>
      </c>
      <c r="D34" s="168">
        <v>2</v>
      </c>
      <c r="E34" s="169">
        <v>2.9824949999999999E-2</v>
      </c>
      <c r="F34" s="180">
        <v>2.7411999999999999E-2</v>
      </c>
      <c r="G34" s="170">
        <v>2</v>
      </c>
      <c r="H34" s="169">
        <v>2.523746E-2</v>
      </c>
      <c r="I34" s="180">
        <v>2.3190570000000001E-2</v>
      </c>
      <c r="J34" s="170">
        <v>1</v>
      </c>
      <c r="K34" s="169">
        <v>1.5205089999999999E-2</v>
      </c>
      <c r="L34" s="180">
        <v>1.2102129999999999E-2</v>
      </c>
    </row>
    <row r="35" spans="1:12" ht="16.149999999999999" customHeight="1" x14ac:dyDescent="0.25">
      <c r="A35" s="176" t="s">
        <v>176</v>
      </c>
      <c r="B35" s="176" t="s">
        <v>176</v>
      </c>
      <c r="C35" s="167" t="s">
        <v>329</v>
      </c>
      <c r="D35" s="168">
        <v>1</v>
      </c>
      <c r="E35" s="169">
        <v>1.48716E-2</v>
      </c>
      <c r="F35" s="180">
        <v>1.3668430000000001E-2</v>
      </c>
      <c r="G35" s="170">
        <v>2</v>
      </c>
      <c r="H35" s="169">
        <v>2.4265680000000001E-2</v>
      </c>
      <c r="I35" s="180">
        <v>2.2297609999999999E-2</v>
      </c>
      <c r="J35" s="170">
        <v>3</v>
      </c>
      <c r="K35" s="169">
        <v>4.1607529999999997E-2</v>
      </c>
      <c r="L35" s="180">
        <v>3.31165E-2</v>
      </c>
    </row>
    <row r="36" spans="1:12" ht="16.149999999999999" customHeight="1" x14ac:dyDescent="0.25">
      <c r="A36" s="176" t="s">
        <v>176</v>
      </c>
      <c r="B36" s="199" t="s">
        <v>182</v>
      </c>
      <c r="C36" s="199"/>
      <c r="D36" s="146">
        <v>88</v>
      </c>
      <c r="E36" s="147">
        <v>1</v>
      </c>
      <c r="F36" s="147">
        <v>0.91909615</v>
      </c>
      <c r="G36" s="148">
        <v>80</v>
      </c>
      <c r="H36" s="147">
        <v>1</v>
      </c>
      <c r="I36" s="147">
        <v>0.91889476999999997</v>
      </c>
      <c r="J36" s="148">
        <v>72</v>
      </c>
      <c r="K36" s="147">
        <v>1</v>
      </c>
      <c r="L36" s="147">
        <v>0.79592578999999997</v>
      </c>
    </row>
    <row r="37" spans="1:12" ht="16.149999999999999" customHeight="1" x14ac:dyDescent="0.25">
      <c r="A37" s="176" t="s">
        <v>176</v>
      </c>
      <c r="B37" s="176" t="s">
        <v>176</v>
      </c>
      <c r="C37" s="176" t="s">
        <v>342</v>
      </c>
      <c r="D37" s="177">
        <v>8</v>
      </c>
      <c r="E37" s="177" t="s">
        <v>184</v>
      </c>
      <c r="F37" s="180">
        <v>8.0903849999999999E-2</v>
      </c>
      <c r="G37" s="145">
        <v>6</v>
      </c>
      <c r="H37" s="177" t="s">
        <v>184</v>
      </c>
      <c r="I37" s="180">
        <v>6.5274979999999996E-2</v>
      </c>
      <c r="J37" s="145">
        <v>12</v>
      </c>
      <c r="K37" s="177" t="s">
        <v>184</v>
      </c>
      <c r="L37" s="180">
        <v>0.13670492000000001</v>
      </c>
    </row>
    <row r="38" spans="1:12" ht="16.149999999999999" customHeight="1" x14ac:dyDescent="0.25">
      <c r="A38" s="176" t="s">
        <v>176</v>
      </c>
      <c r="B38" s="176" t="s">
        <v>176</v>
      </c>
      <c r="C38" s="176" t="s">
        <v>343</v>
      </c>
      <c r="D38" s="177">
        <v>0</v>
      </c>
      <c r="E38" s="177" t="s">
        <v>184</v>
      </c>
      <c r="F38" s="180">
        <v>0</v>
      </c>
      <c r="G38" s="145">
        <v>1</v>
      </c>
      <c r="H38" s="177" t="s">
        <v>184</v>
      </c>
      <c r="I38" s="180">
        <v>1.5830239999999999E-2</v>
      </c>
      <c r="J38" s="145">
        <v>4</v>
      </c>
      <c r="K38" s="177" t="s">
        <v>184</v>
      </c>
      <c r="L38" s="180">
        <v>5.6929109999999998E-2</v>
      </c>
    </row>
    <row r="39" spans="1:12" ht="16.149999999999999" customHeight="1" x14ac:dyDescent="0.25">
      <c r="A39" s="176" t="s">
        <v>176</v>
      </c>
      <c r="B39" s="176" t="s">
        <v>176</v>
      </c>
      <c r="C39" s="176" t="s">
        <v>344</v>
      </c>
      <c r="D39" s="177">
        <v>0</v>
      </c>
      <c r="E39" s="177" t="s">
        <v>184</v>
      </c>
      <c r="F39" s="180">
        <v>0</v>
      </c>
      <c r="G39" s="145">
        <v>0</v>
      </c>
      <c r="H39" s="177" t="s">
        <v>184</v>
      </c>
      <c r="I39" s="180">
        <v>0</v>
      </c>
      <c r="J39" s="145">
        <v>1</v>
      </c>
      <c r="K39" s="177" t="s">
        <v>184</v>
      </c>
      <c r="L39" s="180">
        <v>1.044019E-2</v>
      </c>
    </row>
    <row r="40" spans="1:12" ht="16.149999999999999" customHeight="1" x14ac:dyDescent="0.25">
      <c r="A40" s="176" t="s">
        <v>176</v>
      </c>
      <c r="B40" s="200" t="s">
        <v>185</v>
      </c>
      <c r="C40" s="200"/>
      <c r="D40" s="178">
        <v>96</v>
      </c>
      <c r="E40" s="179">
        <v>1</v>
      </c>
      <c r="F40" s="179">
        <v>1</v>
      </c>
      <c r="G40" s="149">
        <v>87</v>
      </c>
      <c r="H40" s="179">
        <v>1</v>
      </c>
      <c r="I40" s="179">
        <v>1</v>
      </c>
      <c r="J40" s="149">
        <v>89</v>
      </c>
      <c r="K40" s="179">
        <v>1</v>
      </c>
      <c r="L40" s="179">
        <v>1</v>
      </c>
    </row>
    <row r="42" spans="1:12" ht="16.149999999999999" customHeight="1" x14ac:dyDescent="0.25">
      <c r="A42" s="195" t="s">
        <v>345</v>
      </c>
      <c r="B42" s="195"/>
      <c r="C42" s="195"/>
      <c r="D42" s="197">
        <v>2020</v>
      </c>
      <c r="E42" s="197"/>
      <c r="F42" s="197"/>
      <c r="G42" s="198">
        <v>2019</v>
      </c>
      <c r="H42" s="198"/>
      <c r="I42" s="198"/>
      <c r="J42" s="198">
        <v>2018</v>
      </c>
      <c r="K42" s="198"/>
      <c r="L42" s="198"/>
    </row>
    <row r="43" spans="1:12" ht="17.100000000000001" customHeight="1" x14ac:dyDescent="0.2">
      <c r="A43" s="196"/>
      <c r="B43" s="196"/>
      <c r="C43" s="196"/>
      <c r="D43" s="210" t="s">
        <v>174</v>
      </c>
      <c r="E43" s="210" t="s">
        <v>323</v>
      </c>
      <c r="F43" s="210" t="s">
        <v>324</v>
      </c>
      <c r="G43" s="208" t="s">
        <v>174</v>
      </c>
      <c r="H43" s="210" t="s">
        <v>323</v>
      </c>
      <c r="I43" s="210" t="s">
        <v>324</v>
      </c>
      <c r="J43" s="208" t="s">
        <v>174</v>
      </c>
      <c r="K43" s="210" t="s">
        <v>323</v>
      </c>
      <c r="L43" s="210" t="s">
        <v>324</v>
      </c>
    </row>
    <row r="44" spans="1:12" ht="12" customHeight="1" x14ac:dyDescent="0.2">
      <c r="A44" s="196"/>
      <c r="B44" s="196"/>
      <c r="C44" s="196"/>
      <c r="D44" s="211"/>
      <c r="E44" s="211"/>
      <c r="F44" s="211"/>
      <c r="G44" s="209"/>
      <c r="H44" s="211"/>
      <c r="I44" s="211"/>
      <c r="J44" s="209"/>
      <c r="K44" s="211"/>
      <c r="L44" s="211"/>
    </row>
    <row r="45" spans="1:12" ht="16.149999999999999" customHeight="1" x14ac:dyDescent="0.25">
      <c r="A45" s="176" t="s">
        <v>176</v>
      </c>
      <c r="B45" s="176" t="s">
        <v>176</v>
      </c>
      <c r="C45" s="167" t="s">
        <v>325</v>
      </c>
      <c r="D45" s="168">
        <v>36</v>
      </c>
      <c r="E45" s="169">
        <v>0.47216359000000002</v>
      </c>
      <c r="F45" s="180">
        <v>0.38259136999999999</v>
      </c>
      <c r="G45" s="170">
        <v>22</v>
      </c>
      <c r="H45" s="169">
        <v>0.30074958000000002</v>
      </c>
      <c r="I45" s="180">
        <v>0.23961613000000001</v>
      </c>
      <c r="J45" s="170">
        <v>26</v>
      </c>
      <c r="K45" s="169">
        <v>0.33992148</v>
      </c>
      <c r="L45" s="180">
        <v>0.29045798</v>
      </c>
    </row>
    <row r="46" spans="1:12" ht="16.149999999999999" customHeight="1" x14ac:dyDescent="0.25">
      <c r="A46" s="176" t="s">
        <v>176</v>
      </c>
      <c r="B46" s="176" t="s">
        <v>176</v>
      </c>
      <c r="C46" s="167" t="s">
        <v>326</v>
      </c>
      <c r="D46" s="168">
        <v>26</v>
      </c>
      <c r="E46" s="169">
        <v>0.33901063999999997</v>
      </c>
      <c r="F46" s="180">
        <v>0.27469832</v>
      </c>
      <c r="G46" s="170">
        <v>28</v>
      </c>
      <c r="H46" s="169">
        <v>0.42466816000000002</v>
      </c>
      <c r="I46" s="180">
        <v>0.33834575</v>
      </c>
      <c r="J46" s="170">
        <v>25</v>
      </c>
      <c r="K46" s="169">
        <v>0.33637763999999998</v>
      </c>
      <c r="L46" s="180">
        <v>0.28742982</v>
      </c>
    </row>
    <row r="47" spans="1:12" ht="16.149999999999999" customHeight="1" x14ac:dyDescent="0.25">
      <c r="A47" s="176" t="s">
        <v>176</v>
      </c>
      <c r="B47" s="176" t="s">
        <v>176</v>
      </c>
      <c r="C47" s="167" t="s">
        <v>327</v>
      </c>
      <c r="D47" s="168">
        <v>10</v>
      </c>
      <c r="E47" s="169">
        <v>0.14021501</v>
      </c>
      <c r="F47" s="180">
        <v>0.11361539</v>
      </c>
      <c r="G47" s="170">
        <v>12</v>
      </c>
      <c r="H47" s="169">
        <v>0.17583909</v>
      </c>
      <c r="I47" s="180">
        <v>0.14009622999999999</v>
      </c>
      <c r="J47" s="170">
        <v>20</v>
      </c>
      <c r="K47" s="169">
        <v>0.25599917</v>
      </c>
      <c r="L47" s="180">
        <v>0.21874758</v>
      </c>
    </row>
    <row r="48" spans="1:12" ht="16.149999999999999" customHeight="1" x14ac:dyDescent="0.25">
      <c r="A48" s="176" t="s">
        <v>176</v>
      </c>
      <c r="B48" s="176" t="s">
        <v>176</v>
      </c>
      <c r="C48" s="167" t="s">
        <v>328</v>
      </c>
      <c r="D48" s="168">
        <v>3</v>
      </c>
      <c r="E48" s="169">
        <v>3.5094449999999999E-2</v>
      </c>
      <c r="F48" s="180">
        <v>2.843683E-2</v>
      </c>
      <c r="G48" s="170">
        <v>3</v>
      </c>
      <c r="H48" s="169">
        <v>5.6854200000000001E-2</v>
      </c>
      <c r="I48" s="180">
        <v>4.5297440000000001E-2</v>
      </c>
      <c r="J48" s="170">
        <v>4</v>
      </c>
      <c r="K48" s="169">
        <v>5.3599330000000001E-2</v>
      </c>
      <c r="L48" s="180">
        <v>4.5799850000000003E-2</v>
      </c>
    </row>
    <row r="49" spans="1:12" ht="16.149999999999999" customHeight="1" x14ac:dyDescent="0.25">
      <c r="A49" s="176" t="s">
        <v>176</v>
      </c>
      <c r="B49" s="176" t="s">
        <v>176</v>
      </c>
      <c r="C49" s="167" t="s">
        <v>329</v>
      </c>
      <c r="D49" s="168">
        <v>1</v>
      </c>
      <c r="E49" s="169">
        <v>1.35163E-2</v>
      </c>
      <c r="F49" s="180">
        <v>1.0952180000000001E-2</v>
      </c>
      <c r="G49" s="170">
        <v>3</v>
      </c>
      <c r="H49" s="169">
        <v>4.1888969999999998E-2</v>
      </c>
      <c r="I49" s="180">
        <v>3.3374189999999998E-2</v>
      </c>
      <c r="J49" s="170">
        <v>1</v>
      </c>
      <c r="K49" s="169">
        <v>1.4102369999999999E-2</v>
      </c>
      <c r="L49" s="180">
        <v>1.205027E-2</v>
      </c>
    </row>
    <row r="50" spans="1:12" ht="16.149999999999999" customHeight="1" x14ac:dyDescent="0.25">
      <c r="A50" s="176" t="s">
        <v>176</v>
      </c>
      <c r="B50" s="199" t="s">
        <v>182</v>
      </c>
      <c r="C50" s="199"/>
      <c r="D50" s="146">
        <v>76</v>
      </c>
      <c r="E50" s="147">
        <v>1</v>
      </c>
      <c r="F50" s="147">
        <v>0.81029408999999997</v>
      </c>
      <c r="G50" s="148">
        <v>68</v>
      </c>
      <c r="H50" s="147">
        <v>1</v>
      </c>
      <c r="I50" s="147">
        <v>0.79672973000000002</v>
      </c>
      <c r="J50" s="148">
        <v>76</v>
      </c>
      <c r="K50" s="147">
        <v>1</v>
      </c>
      <c r="L50" s="147">
        <v>0.85448548999999996</v>
      </c>
    </row>
    <row r="51" spans="1:12" ht="16.149999999999999" customHeight="1" x14ac:dyDescent="0.25">
      <c r="A51" s="176" t="s">
        <v>176</v>
      </c>
      <c r="B51" s="176" t="s">
        <v>176</v>
      </c>
      <c r="C51" s="176" t="s">
        <v>342</v>
      </c>
      <c r="D51" s="177">
        <v>9</v>
      </c>
      <c r="E51" s="177" t="s">
        <v>184</v>
      </c>
      <c r="F51" s="180">
        <v>9.1554629999999998E-2</v>
      </c>
      <c r="G51" s="145">
        <v>8</v>
      </c>
      <c r="H51" s="177" t="s">
        <v>184</v>
      </c>
      <c r="I51" s="180">
        <v>8.6602529999999997E-2</v>
      </c>
      <c r="J51" s="145">
        <v>6</v>
      </c>
      <c r="K51" s="177" t="s">
        <v>184</v>
      </c>
      <c r="L51" s="180">
        <v>7.4146719999999999E-2</v>
      </c>
    </row>
    <row r="52" spans="1:12" ht="16.149999999999999" customHeight="1" x14ac:dyDescent="0.25">
      <c r="A52" s="176" t="s">
        <v>176</v>
      </c>
      <c r="B52" s="176" t="s">
        <v>176</v>
      </c>
      <c r="C52" s="176" t="s">
        <v>343</v>
      </c>
      <c r="D52" s="177">
        <v>3</v>
      </c>
      <c r="E52" s="177" t="s">
        <v>184</v>
      </c>
      <c r="F52" s="180">
        <v>2.9592569999999999E-2</v>
      </c>
      <c r="G52" s="145">
        <v>2</v>
      </c>
      <c r="H52" s="177" t="s">
        <v>184</v>
      </c>
      <c r="I52" s="180">
        <v>2.1377759999999999E-2</v>
      </c>
      <c r="J52" s="145">
        <v>2</v>
      </c>
      <c r="K52" s="177" t="s">
        <v>184</v>
      </c>
      <c r="L52" s="180">
        <v>2.2791169999999999E-2</v>
      </c>
    </row>
    <row r="53" spans="1:12" ht="16.149999999999999" customHeight="1" x14ac:dyDescent="0.25">
      <c r="A53" s="176" t="s">
        <v>176</v>
      </c>
      <c r="B53" s="176" t="s">
        <v>176</v>
      </c>
      <c r="C53" s="176" t="s">
        <v>344</v>
      </c>
      <c r="D53" s="177">
        <v>7</v>
      </c>
      <c r="E53" s="177" t="s">
        <v>184</v>
      </c>
      <c r="F53" s="180">
        <v>6.8558709999999995E-2</v>
      </c>
      <c r="G53" s="145">
        <v>9</v>
      </c>
      <c r="H53" s="177" t="s">
        <v>184</v>
      </c>
      <c r="I53" s="180">
        <v>9.5289979999999996E-2</v>
      </c>
      <c r="J53" s="145">
        <v>4</v>
      </c>
      <c r="K53" s="177" t="s">
        <v>184</v>
      </c>
      <c r="L53" s="180">
        <v>4.8576620000000001E-2</v>
      </c>
    </row>
    <row r="54" spans="1:12" ht="16.149999999999999" customHeight="1" x14ac:dyDescent="0.25">
      <c r="A54" s="176" t="s">
        <v>176</v>
      </c>
      <c r="B54" s="200" t="s">
        <v>185</v>
      </c>
      <c r="C54" s="200"/>
      <c r="D54" s="178">
        <v>95</v>
      </c>
      <c r="E54" s="179">
        <v>1</v>
      </c>
      <c r="F54" s="179">
        <v>1</v>
      </c>
      <c r="G54" s="149">
        <v>87</v>
      </c>
      <c r="H54" s="179">
        <v>1</v>
      </c>
      <c r="I54" s="179">
        <v>1</v>
      </c>
      <c r="J54" s="149">
        <v>88</v>
      </c>
      <c r="K54" s="179">
        <v>1</v>
      </c>
      <c r="L54" s="179">
        <v>1</v>
      </c>
    </row>
    <row r="56" spans="1:12" ht="16.149999999999999" customHeight="1" x14ac:dyDescent="0.25">
      <c r="A56" s="195" t="s">
        <v>346</v>
      </c>
      <c r="B56" s="195"/>
      <c r="C56" s="195"/>
      <c r="D56" s="197">
        <v>2020</v>
      </c>
      <c r="E56" s="197"/>
      <c r="F56" s="197"/>
      <c r="G56" s="198">
        <v>2019</v>
      </c>
      <c r="H56" s="198"/>
      <c r="I56" s="198"/>
      <c r="J56" s="198">
        <v>2018</v>
      </c>
      <c r="K56" s="198"/>
      <c r="L56" s="198"/>
    </row>
    <row r="57" spans="1:12" ht="17.100000000000001" customHeight="1" x14ac:dyDescent="0.2">
      <c r="A57" s="196"/>
      <c r="B57" s="196"/>
      <c r="C57" s="196"/>
      <c r="D57" s="210" t="s">
        <v>174</v>
      </c>
      <c r="E57" s="210" t="s">
        <v>323</v>
      </c>
      <c r="F57" s="210" t="s">
        <v>324</v>
      </c>
      <c r="G57" s="208" t="s">
        <v>174</v>
      </c>
      <c r="H57" s="210" t="s">
        <v>323</v>
      </c>
      <c r="I57" s="210" t="s">
        <v>324</v>
      </c>
      <c r="J57" s="208" t="s">
        <v>174</v>
      </c>
      <c r="K57" s="210" t="s">
        <v>323</v>
      </c>
      <c r="L57" s="210" t="s">
        <v>324</v>
      </c>
    </row>
    <row r="58" spans="1:12" ht="12" customHeight="1" x14ac:dyDescent="0.2">
      <c r="A58" s="196"/>
      <c r="B58" s="196"/>
      <c r="C58" s="196"/>
      <c r="D58" s="211"/>
      <c r="E58" s="211"/>
      <c r="F58" s="211"/>
      <c r="G58" s="209"/>
      <c r="H58" s="211"/>
      <c r="I58" s="211"/>
      <c r="J58" s="209"/>
      <c r="K58" s="211"/>
      <c r="L58" s="211"/>
    </row>
    <row r="59" spans="1:12" ht="16.149999999999999" customHeight="1" x14ac:dyDescent="0.25">
      <c r="A59" s="176" t="s">
        <v>176</v>
      </c>
      <c r="B59" s="176" t="s">
        <v>176</v>
      </c>
      <c r="C59" s="167" t="s">
        <v>325</v>
      </c>
      <c r="D59" s="168">
        <v>8</v>
      </c>
      <c r="E59" s="169">
        <v>0.25000865</v>
      </c>
      <c r="F59" s="180">
        <v>9.5729839999999997E-2</v>
      </c>
      <c r="G59" s="170">
        <v>2</v>
      </c>
      <c r="H59" s="169">
        <v>6.4480590000000004E-2</v>
      </c>
      <c r="I59" s="180">
        <v>2.211985E-2</v>
      </c>
      <c r="J59" s="170">
        <v>7</v>
      </c>
      <c r="K59" s="169">
        <v>0.15410602000000001</v>
      </c>
      <c r="L59" s="180">
        <v>7.5933070000000005E-2</v>
      </c>
    </row>
    <row r="60" spans="1:12" ht="16.149999999999999" customHeight="1" x14ac:dyDescent="0.25">
      <c r="A60" s="176" t="s">
        <v>176</v>
      </c>
      <c r="B60" s="176" t="s">
        <v>176</v>
      </c>
      <c r="C60" s="167" t="s">
        <v>326</v>
      </c>
      <c r="D60" s="168">
        <v>9</v>
      </c>
      <c r="E60" s="169">
        <v>0.26445490999999999</v>
      </c>
      <c r="F60" s="180">
        <v>0.1012614</v>
      </c>
      <c r="G60" s="170">
        <v>7</v>
      </c>
      <c r="H60" s="169">
        <v>0.24555231999999999</v>
      </c>
      <c r="I60" s="180">
        <v>8.4235909999999997E-2</v>
      </c>
      <c r="J60" s="170">
        <v>9</v>
      </c>
      <c r="K60" s="169">
        <v>0.21327531</v>
      </c>
      <c r="L60" s="180">
        <v>0.10508771</v>
      </c>
    </row>
    <row r="61" spans="1:12" ht="16.149999999999999" customHeight="1" x14ac:dyDescent="0.25">
      <c r="A61" s="176" t="s">
        <v>176</v>
      </c>
      <c r="B61" s="176" t="s">
        <v>176</v>
      </c>
      <c r="C61" s="167" t="s">
        <v>327</v>
      </c>
      <c r="D61" s="168">
        <v>16</v>
      </c>
      <c r="E61" s="169">
        <v>0.43200764000000003</v>
      </c>
      <c r="F61" s="180">
        <v>0.16541837000000001</v>
      </c>
      <c r="G61" s="170">
        <v>17</v>
      </c>
      <c r="H61" s="169">
        <v>0.62253614999999995</v>
      </c>
      <c r="I61" s="180">
        <v>0.21355895999999999</v>
      </c>
      <c r="J61" s="170">
        <v>25</v>
      </c>
      <c r="K61" s="169">
        <v>0.56169667000000001</v>
      </c>
      <c r="L61" s="180">
        <v>0.27676630000000002</v>
      </c>
    </row>
    <row r="62" spans="1:12" ht="16.149999999999999" customHeight="1" x14ac:dyDescent="0.25">
      <c r="A62" s="176" t="s">
        <v>176</v>
      </c>
      <c r="B62" s="176" t="s">
        <v>176</v>
      </c>
      <c r="C62" s="167" t="s">
        <v>328</v>
      </c>
      <c r="D62" s="168">
        <v>1</v>
      </c>
      <c r="E62" s="169">
        <v>2.482695E-2</v>
      </c>
      <c r="F62" s="180">
        <v>9.50639E-3</v>
      </c>
      <c r="G62" s="170">
        <v>1</v>
      </c>
      <c r="H62" s="169">
        <v>2.9760470000000001E-2</v>
      </c>
      <c r="I62" s="180">
        <v>1.020923E-2</v>
      </c>
      <c r="J62" s="170">
        <v>1</v>
      </c>
      <c r="K62" s="169">
        <v>2.4561240000000002E-2</v>
      </c>
      <c r="L62" s="180">
        <v>1.2102129999999999E-2</v>
      </c>
    </row>
    <row r="63" spans="1:12" ht="16.149999999999999" customHeight="1" x14ac:dyDescent="0.25">
      <c r="A63" s="176" t="s">
        <v>176</v>
      </c>
      <c r="B63" s="176" t="s">
        <v>176</v>
      </c>
      <c r="C63" s="167" t="s">
        <v>329</v>
      </c>
      <c r="D63" s="168">
        <v>1</v>
      </c>
      <c r="E63" s="169">
        <v>2.8701859999999999E-2</v>
      </c>
      <c r="F63" s="180">
        <v>1.0990120000000001E-2</v>
      </c>
      <c r="G63" s="170">
        <v>1</v>
      </c>
      <c r="H63" s="169">
        <v>3.7670479999999999E-2</v>
      </c>
      <c r="I63" s="180">
        <v>1.292273E-2</v>
      </c>
      <c r="J63" s="170">
        <v>2</v>
      </c>
      <c r="K63" s="169">
        <v>4.6360760000000001E-2</v>
      </c>
      <c r="L63" s="180">
        <v>2.2843459999999999E-2</v>
      </c>
    </row>
    <row r="64" spans="1:12" ht="16.149999999999999" customHeight="1" x14ac:dyDescent="0.25">
      <c r="A64" s="176" t="s">
        <v>176</v>
      </c>
      <c r="B64" s="199" t="s">
        <v>182</v>
      </c>
      <c r="C64" s="199"/>
      <c r="D64" s="146">
        <v>35</v>
      </c>
      <c r="E64" s="147">
        <v>1</v>
      </c>
      <c r="F64" s="147">
        <v>0.38290613000000001</v>
      </c>
      <c r="G64" s="148">
        <v>28</v>
      </c>
      <c r="H64" s="147">
        <v>1</v>
      </c>
      <c r="I64" s="147">
        <v>0.34304667999999999</v>
      </c>
      <c r="J64" s="148">
        <v>44</v>
      </c>
      <c r="K64" s="147">
        <v>1</v>
      </c>
      <c r="L64" s="147">
        <v>0.49273266999999998</v>
      </c>
    </row>
    <row r="65" spans="1:12" ht="16.149999999999999" customHeight="1" x14ac:dyDescent="0.25">
      <c r="A65" s="176" t="s">
        <v>176</v>
      </c>
      <c r="B65" s="176" t="s">
        <v>176</v>
      </c>
      <c r="C65" s="176" t="s">
        <v>342</v>
      </c>
      <c r="D65" s="177">
        <v>58</v>
      </c>
      <c r="E65" s="177" t="s">
        <v>184</v>
      </c>
      <c r="F65" s="180">
        <v>0.59811501</v>
      </c>
      <c r="G65" s="145">
        <v>44</v>
      </c>
      <c r="H65" s="177" t="s">
        <v>184</v>
      </c>
      <c r="I65" s="180">
        <v>0.51009638999999996</v>
      </c>
      <c r="J65" s="145">
        <v>34</v>
      </c>
      <c r="K65" s="177" t="s">
        <v>184</v>
      </c>
      <c r="L65" s="180">
        <v>0.377139</v>
      </c>
    </row>
    <row r="66" spans="1:12" ht="16.149999999999999" customHeight="1" x14ac:dyDescent="0.25">
      <c r="A66" s="176" t="s">
        <v>176</v>
      </c>
      <c r="B66" s="176" t="s">
        <v>176</v>
      </c>
      <c r="C66" s="176" t="s">
        <v>343</v>
      </c>
      <c r="D66" s="177">
        <v>0</v>
      </c>
      <c r="E66" s="177" t="s">
        <v>184</v>
      </c>
      <c r="F66" s="180">
        <v>0</v>
      </c>
      <c r="G66" s="145">
        <v>0</v>
      </c>
      <c r="H66" s="177" t="s">
        <v>184</v>
      </c>
      <c r="I66" s="180">
        <v>0</v>
      </c>
      <c r="J66" s="145">
        <v>1</v>
      </c>
      <c r="K66" s="177" t="s">
        <v>184</v>
      </c>
      <c r="L66" s="180">
        <v>1.044019E-2</v>
      </c>
    </row>
    <row r="67" spans="1:12" ht="16.149999999999999" customHeight="1" x14ac:dyDescent="0.25">
      <c r="A67" s="176" t="s">
        <v>176</v>
      </c>
      <c r="B67" s="176" t="s">
        <v>176</v>
      </c>
      <c r="C67" s="176" t="s">
        <v>344</v>
      </c>
      <c r="D67" s="177">
        <v>2</v>
      </c>
      <c r="E67" s="177" t="s">
        <v>184</v>
      </c>
      <c r="F67" s="180">
        <v>1.897886E-2</v>
      </c>
      <c r="G67" s="145">
        <v>14</v>
      </c>
      <c r="H67" s="177" t="s">
        <v>184</v>
      </c>
      <c r="I67" s="180">
        <v>0.14685693</v>
      </c>
      <c r="J67" s="145">
        <v>10</v>
      </c>
      <c r="K67" s="177" t="s">
        <v>184</v>
      </c>
      <c r="L67" s="180">
        <v>0.11968814</v>
      </c>
    </row>
    <row r="68" spans="1:12" ht="16.149999999999999" customHeight="1" x14ac:dyDescent="0.25">
      <c r="A68" s="176" t="s">
        <v>176</v>
      </c>
      <c r="B68" s="200" t="s">
        <v>185</v>
      </c>
      <c r="C68" s="200"/>
      <c r="D68" s="178">
        <v>95</v>
      </c>
      <c r="E68" s="179">
        <v>1</v>
      </c>
      <c r="F68" s="179">
        <v>1</v>
      </c>
      <c r="G68" s="149">
        <v>86</v>
      </c>
      <c r="H68" s="179">
        <v>1</v>
      </c>
      <c r="I68" s="179">
        <v>1</v>
      </c>
      <c r="J68" s="149">
        <v>89</v>
      </c>
      <c r="K68" s="179">
        <v>1</v>
      </c>
      <c r="L68" s="179">
        <v>1</v>
      </c>
    </row>
    <row r="70" spans="1:12" ht="16.149999999999999" customHeight="1" x14ac:dyDescent="0.25">
      <c r="A70" s="195" t="s">
        <v>347</v>
      </c>
      <c r="B70" s="195"/>
      <c r="C70" s="195"/>
      <c r="D70" s="197">
        <v>2020</v>
      </c>
      <c r="E70" s="197"/>
      <c r="F70" s="197"/>
      <c r="G70" s="198">
        <v>2019</v>
      </c>
      <c r="H70" s="198"/>
      <c r="I70" s="198"/>
      <c r="J70" s="198">
        <v>2018</v>
      </c>
      <c r="K70" s="198"/>
      <c r="L70" s="198"/>
    </row>
    <row r="71" spans="1:12" ht="17.100000000000001" customHeight="1" x14ac:dyDescent="0.2">
      <c r="A71" s="196"/>
      <c r="B71" s="196"/>
      <c r="C71" s="196"/>
      <c r="D71" s="210" t="s">
        <v>174</v>
      </c>
      <c r="E71" s="210" t="s">
        <v>323</v>
      </c>
      <c r="F71" s="210" t="s">
        <v>324</v>
      </c>
      <c r="G71" s="208" t="s">
        <v>174</v>
      </c>
      <c r="H71" s="210" t="s">
        <v>323</v>
      </c>
      <c r="I71" s="210" t="s">
        <v>324</v>
      </c>
      <c r="J71" s="208" t="s">
        <v>174</v>
      </c>
      <c r="K71" s="210" t="s">
        <v>323</v>
      </c>
      <c r="L71" s="210" t="s">
        <v>324</v>
      </c>
    </row>
    <row r="72" spans="1:12" ht="12" customHeight="1" x14ac:dyDescent="0.2">
      <c r="A72" s="196"/>
      <c r="B72" s="196"/>
      <c r="C72" s="196"/>
      <c r="D72" s="211"/>
      <c r="E72" s="211"/>
      <c r="F72" s="211"/>
      <c r="G72" s="209"/>
      <c r="H72" s="211"/>
      <c r="I72" s="211"/>
      <c r="J72" s="209"/>
      <c r="K72" s="211"/>
      <c r="L72" s="211"/>
    </row>
    <row r="73" spans="1:12" ht="16.149999999999999" customHeight="1" x14ac:dyDescent="0.25">
      <c r="A73" s="176" t="s">
        <v>176</v>
      </c>
      <c r="B73" s="176" t="s">
        <v>176</v>
      </c>
      <c r="C73" s="167" t="s">
        <v>325</v>
      </c>
      <c r="D73" s="168">
        <v>5</v>
      </c>
      <c r="E73" s="169">
        <v>0.26561878999999999</v>
      </c>
      <c r="F73" s="180">
        <v>5.5920530000000003E-2</v>
      </c>
      <c r="G73" s="170">
        <v>2</v>
      </c>
      <c r="H73" s="169">
        <v>9.3546840000000006E-2</v>
      </c>
      <c r="I73" s="180">
        <v>2.0999670000000002E-2</v>
      </c>
      <c r="J73" s="170">
        <v>4</v>
      </c>
      <c r="K73" s="169">
        <v>0.14036564000000001</v>
      </c>
      <c r="L73" s="180">
        <v>4.3005750000000002E-2</v>
      </c>
    </row>
    <row r="74" spans="1:12" ht="16.149999999999999" customHeight="1" x14ac:dyDescent="0.25">
      <c r="A74" s="176" t="s">
        <v>176</v>
      </c>
      <c r="B74" s="176" t="s">
        <v>176</v>
      </c>
      <c r="C74" s="167" t="s">
        <v>326</v>
      </c>
      <c r="D74" s="168">
        <v>7</v>
      </c>
      <c r="E74" s="169">
        <v>0.33846302</v>
      </c>
      <c r="F74" s="180">
        <v>7.1256379999999994E-2</v>
      </c>
      <c r="G74" s="170">
        <v>2</v>
      </c>
      <c r="H74" s="169">
        <v>0.15825736000000001</v>
      </c>
      <c r="I74" s="180">
        <v>3.5526080000000002E-2</v>
      </c>
      <c r="J74" s="170">
        <v>2</v>
      </c>
      <c r="K74" s="169">
        <v>6.5957059999999998E-2</v>
      </c>
      <c r="L74" s="180">
        <v>2.0208170000000001E-2</v>
      </c>
    </row>
    <row r="75" spans="1:12" ht="16.149999999999999" customHeight="1" x14ac:dyDescent="0.25">
      <c r="A75" s="176" t="s">
        <v>176</v>
      </c>
      <c r="B75" s="176" t="s">
        <v>176</v>
      </c>
      <c r="C75" s="167" t="s">
        <v>327</v>
      </c>
      <c r="D75" s="168">
        <v>5</v>
      </c>
      <c r="E75" s="169">
        <v>0.25310039000000001</v>
      </c>
      <c r="F75" s="180">
        <v>5.3285039999999999E-2</v>
      </c>
      <c r="G75" s="170">
        <v>12</v>
      </c>
      <c r="H75" s="169">
        <v>0.65882236000000005</v>
      </c>
      <c r="I75" s="180">
        <v>0.14789440000000001</v>
      </c>
      <c r="J75" s="170">
        <v>16</v>
      </c>
      <c r="K75" s="169">
        <v>0.57608285999999997</v>
      </c>
      <c r="L75" s="180">
        <v>0.17650242999999999</v>
      </c>
    </row>
    <row r="76" spans="1:12" ht="16.149999999999999" customHeight="1" x14ac:dyDescent="0.25">
      <c r="A76" s="176" t="s">
        <v>176</v>
      </c>
      <c r="B76" s="176" t="s">
        <v>176</v>
      </c>
      <c r="C76" s="167" t="s">
        <v>328</v>
      </c>
      <c r="D76" s="168">
        <v>2</v>
      </c>
      <c r="E76" s="169">
        <v>9.0615479999999998E-2</v>
      </c>
      <c r="F76" s="180">
        <v>1.9077210000000001E-2</v>
      </c>
      <c r="G76" s="170">
        <v>1</v>
      </c>
      <c r="H76" s="169">
        <v>4.6087379999999997E-2</v>
      </c>
      <c r="I76" s="180">
        <v>1.034583E-2</v>
      </c>
      <c r="J76" s="170">
        <v>5</v>
      </c>
      <c r="K76" s="169">
        <v>0.18300909000000001</v>
      </c>
      <c r="L76" s="180">
        <v>5.6071009999999998E-2</v>
      </c>
    </row>
    <row r="77" spans="1:12" ht="16.149999999999999" customHeight="1" x14ac:dyDescent="0.25">
      <c r="A77" s="176" t="s">
        <v>176</v>
      </c>
      <c r="B77" s="176" t="s">
        <v>176</v>
      </c>
      <c r="C77" s="167" t="s">
        <v>329</v>
      </c>
      <c r="D77" s="168">
        <v>1</v>
      </c>
      <c r="E77" s="169">
        <v>5.2202329999999998E-2</v>
      </c>
      <c r="F77" s="180">
        <v>1.0990120000000001E-2</v>
      </c>
      <c r="G77" s="170">
        <v>1</v>
      </c>
      <c r="H77" s="169">
        <v>4.3286060000000001E-2</v>
      </c>
      <c r="I77" s="180">
        <v>9.7169800000000001E-3</v>
      </c>
      <c r="J77" s="170">
        <v>1</v>
      </c>
      <c r="K77" s="169">
        <v>3.4585339999999999E-2</v>
      </c>
      <c r="L77" s="180">
        <v>1.0596390000000001E-2</v>
      </c>
    </row>
    <row r="78" spans="1:12" ht="16.149999999999999" customHeight="1" x14ac:dyDescent="0.25">
      <c r="A78" s="176" t="s">
        <v>176</v>
      </c>
      <c r="B78" s="199" t="s">
        <v>182</v>
      </c>
      <c r="C78" s="199"/>
      <c r="D78" s="146">
        <v>20</v>
      </c>
      <c r="E78" s="147">
        <v>1</v>
      </c>
      <c r="F78" s="147">
        <v>0.21052928000000001</v>
      </c>
      <c r="G78" s="148">
        <v>18</v>
      </c>
      <c r="H78" s="147">
        <v>1</v>
      </c>
      <c r="I78" s="147">
        <v>0.22448297</v>
      </c>
      <c r="J78" s="148">
        <v>28</v>
      </c>
      <c r="K78" s="147">
        <v>1</v>
      </c>
      <c r="L78" s="147">
        <v>0.30638375000000001</v>
      </c>
    </row>
    <row r="79" spans="1:12" ht="16.149999999999999" customHeight="1" x14ac:dyDescent="0.25">
      <c r="A79" s="176" t="s">
        <v>176</v>
      </c>
      <c r="B79" s="176" t="s">
        <v>176</v>
      </c>
      <c r="C79" s="176" t="s">
        <v>342</v>
      </c>
      <c r="D79" s="177">
        <v>38</v>
      </c>
      <c r="E79" s="177" t="s">
        <v>184</v>
      </c>
      <c r="F79" s="180">
        <v>0.4023602</v>
      </c>
      <c r="G79" s="145">
        <v>22</v>
      </c>
      <c r="H79" s="177" t="s">
        <v>184</v>
      </c>
      <c r="I79" s="180">
        <v>0.25983023</v>
      </c>
      <c r="J79" s="145">
        <v>19</v>
      </c>
      <c r="K79" s="177" t="s">
        <v>184</v>
      </c>
      <c r="L79" s="180">
        <v>0.21330416999999999</v>
      </c>
    </row>
    <row r="80" spans="1:12" ht="16.149999999999999" customHeight="1" x14ac:dyDescent="0.25">
      <c r="A80" s="176" t="s">
        <v>176</v>
      </c>
      <c r="B80" s="176" t="s">
        <v>176</v>
      </c>
      <c r="C80" s="176" t="s">
        <v>343</v>
      </c>
      <c r="D80" s="177">
        <v>15</v>
      </c>
      <c r="E80" s="177" t="s">
        <v>184</v>
      </c>
      <c r="F80" s="180">
        <v>0.15430140000000001</v>
      </c>
      <c r="G80" s="145">
        <v>22</v>
      </c>
      <c r="H80" s="177" t="s">
        <v>184</v>
      </c>
      <c r="I80" s="180">
        <v>0.26411249999999997</v>
      </c>
      <c r="J80" s="145">
        <v>20</v>
      </c>
      <c r="K80" s="177" t="s">
        <v>184</v>
      </c>
      <c r="L80" s="180">
        <v>0.23137358</v>
      </c>
    </row>
    <row r="81" spans="1:12" ht="16.149999999999999" customHeight="1" x14ac:dyDescent="0.25">
      <c r="A81" s="176" t="s">
        <v>176</v>
      </c>
      <c r="B81" s="176" t="s">
        <v>176</v>
      </c>
      <c r="C81" s="176" t="s">
        <v>344</v>
      </c>
      <c r="D81" s="177">
        <v>22</v>
      </c>
      <c r="E81" s="177" t="s">
        <v>184</v>
      </c>
      <c r="F81" s="180">
        <v>0.23280911000000001</v>
      </c>
      <c r="G81" s="145">
        <v>23</v>
      </c>
      <c r="H81" s="177" t="s">
        <v>184</v>
      </c>
      <c r="I81" s="180">
        <v>0.25157429999999997</v>
      </c>
      <c r="J81" s="145">
        <v>22</v>
      </c>
      <c r="K81" s="177" t="s">
        <v>184</v>
      </c>
      <c r="L81" s="180">
        <v>0.24893850000000001</v>
      </c>
    </row>
    <row r="82" spans="1:12" ht="16.149999999999999" customHeight="1" x14ac:dyDescent="0.25">
      <c r="A82" s="176" t="s">
        <v>176</v>
      </c>
      <c r="B82" s="200" t="s">
        <v>185</v>
      </c>
      <c r="C82" s="200"/>
      <c r="D82" s="178">
        <v>95</v>
      </c>
      <c r="E82" s="179">
        <v>1</v>
      </c>
      <c r="F82" s="179">
        <v>1</v>
      </c>
      <c r="G82" s="149">
        <v>85</v>
      </c>
      <c r="H82" s="179">
        <v>1</v>
      </c>
      <c r="I82" s="179">
        <v>1</v>
      </c>
      <c r="J82" s="149">
        <v>89</v>
      </c>
      <c r="K82" s="179">
        <v>1</v>
      </c>
      <c r="L82" s="179">
        <v>1</v>
      </c>
    </row>
    <row r="84" spans="1:12" ht="16.149999999999999" customHeight="1" x14ac:dyDescent="0.25">
      <c r="A84" s="195" t="s">
        <v>348</v>
      </c>
      <c r="B84" s="195"/>
      <c r="C84" s="195"/>
      <c r="D84" s="197">
        <v>2020</v>
      </c>
      <c r="E84" s="197"/>
      <c r="F84" s="197"/>
      <c r="G84" s="198">
        <v>2019</v>
      </c>
      <c r="H84" s="198"/>
      <c r="I84" s="198"/>
      <c r="J84" s="198">
        <v>2018</v>
      </c>
      <c r="K84" s="198"/>
      <c r="L84" s="198"/>
    </row>
    <row r="85" spans="1:12" ht="17.100000000000001" customHeight="1" x14ac:dyDescent="0.2">
      <c r="A85" s="196"/>
      <c r="B85" s="196"/>
      <c r="C85" s="196"/>
      <c r="D85" s="210" t="s">
        <v>174</v>
      </c>
      <c r="E85" s="210" t="s">
        <v>323</v>
      </c>
      <c r="F85" s="210" t="s">
        <v>324</v>
      </c>
      <c r="G85" s="208" t="s">
        <v>174</v>
      </c>
      <c r="H85" s="210" t="s">
        <v>323</v>
      </c>
      <c r="I85" s="210" t="s">
        <v>324</v>
      </c>
      <c r="J85" s="208" t="s">
        <v>174</v>
      </c>
      <c r="K85" s="210" t="s">
        <v>323</v>
      </c>
      <c r="L85" s="210" t="s">
        <v>324</v>
      </c>
    </row>
    <row r="86" spans="1:12" ht="12" customHeight="1" x14ac:dyDescent="0.2">
      <c r="A86" s="196"/>
      <c r="B86" s="196"/>
      <c r="C86" s="196"/>
      <c r="D86" s="211"/>
      <c r="E86" s="211"/>
      <c r="F86" s="211"/>
      <c r="G86" s="209"/>
      <c r="H86" s="211"/>
      <c r="I86" s="211"/>
      <c r="J86" s="209"/>
      <c r="K86" s="211"/>
      <c r="L86" s="211"/>
    </row>
    <row r="87" spans="1:12" ht="16.149999999999999" customHeight="1" x14ac:dyDescent="0.25">
      <c r="A87" s="176" t="s">
        <v>176</v>
      </c>
      <c r="B87" s="176" t="s">
        <v>176</v>
      </c>
      <c r="C87" s="167" t="s">
        <v>325</v>
      </c>
      <c r="D87" s="168">
        <v>3</v>
      </c>
      <c r="E87" s="169">
        <v>0.28462855999999997</v>
      </c>
      <c r="F87" s="180">
        <v>3.734577E-2</v>
      </c>
      <c r="G87" s="170">
        <v>0</v>
      </c>
      <c r="H87" s="169">
        <v>0</v>
      </c>
      <c r="I87" s="180">
        <v>0</v>
      </c>
      <c r="J87" s="170">
        <v>1</v>
      </c>
      <c r="K87" s="169">
        <v>4.4874259999999999E-2</v>
      </c>
      <c r="L87" s="180">
        <v>1.086119E-2</v>
      </c>
    </row>
    <row r="88" spans="1:12" ht="16.149999999999999" customHeight="1" x14ac:dyDescent="0.25">
      <c r="A88" s="176" t="s">
        <v>176</v>
      </c>
      <c r="B88" s="176" t="s">
        <v>176</v>
      </c>
      <c r="C88" s="167" t="s">
        <v>326</v>
      </c>
      <c r="D88" s="168">
        <v>1</v>
      </c>
      <c r="E88" s="169">
        <v>8.4987389999999996E-2</v>
      </c>
      <c r="F88" s="180">
        <v>1.1151090000000001E-2</v>
      </c>
      <c r="G88" s="170">
        <v>0</v>
      </c>
      <c r="H88" s="169">
        <v>0</v>
      </c>
      <c r="I88" s="180">
        <v>0</v>
      </c>
      <c r="J88" s="170">
        <v>1</v>
      </c>
      <c r="K88" s="169">
        <v>4.0640759999999998E-2</v>
      </c>
      <c r="L88" s="180">
        <v>9.8365399999999995E-3</v>
      </c>
    </row>
    <row r="89" spans="1:12" ht="16.149999999999999" customHeight="1" x14ac:dyDescent="0.25">
      <c r="A89" s="176" t="s">
        <v>176</v>
      </c>
      <c r="B89" s="176" t="s">
        <v>176</v>
      </c>
      <c r="C89" s="167" t="s">
        <v>327</v>
      </c>
      <c r="D89" s="168">
        <v>6</v>
      </c>
      <c r="E89" s="169">
        <v>0.47335685</v>
      </c>
      <c r="F89" s="180">
        <v>6.2108579999999997E-2</v>
      </c>
      <c r="G89" s="170">
        <v>13</v>
      </c>
      <c r="H89" s="169">
        <v>0.94343317000000004</v>
      </c>
      <c r="I89" s="180">
        <v>0.17254990000000001</v>
      </c>
      <c r="J89" s="170">
        <v>16</v>
      </c>
      <c r="K89" s="169">
        <v>0.73378412000000004</v>
      </c>
      <c r="L89" s="180">
        <v>0.17760232000000001</v>
      </c>
    </row>
    <row r="90" spans="1:12" ht="16.149999999999999" customHeight="1" x14ac:dyDescent="0.25">
      <c r="A90" s="176" t="s">
        <v>176</v>
      </c>
      <c r="B90" s="176" t="s">
        <v>176</v>
      </c>
      <c r="C90" s="167" t="s">
        <v>328</v>
      </c>
      <c r="D90" s="168">
        <v>1</v>
      </c>
      <c r="E90" s="169">
        <v>7.2239639999999994E-2</v>
      </c>
      <c r="F90" s="180">
        <v>9.4784699999999993E-3</v>
      </c>
      <c r="G90" s="170">
        <v>1</v>
      </c>
      <c r="H90" s="169">
        <v>5.6566829999999999E-2</v>
      </c>
      <c r="I90" s="180">
        <v>1.034583E-2</v>
      </c>
      <c r="J90" s="170">
        <v>3</v>
      </c>
      <c r="K90" s="169">
        <v>0.13692067999999999</v>
      </c>
      <c r="L90" s="180">
        <v>3.3139759999999997E-2</v>
      </c>
    </row>
    <row r="91" spans="1:12" ht="16.149999999999999" customHeight="1" x14ac:dyDescent="0.25">
      <c r="A91" s="176" t="s">
        <v>176</v>
      </c>
      <c r="B91" s="176" t="s">
        <v>176</v>
      </c>
      <c r="C91" s="167" t="s">
        <v>329</v>
      </c>
      <c r="D91" s="168">
        <v>1</v>
      </c>
      <c r="E91" s="169">
        <v>8.4787559999999998E-2</v>
      </c>
      <c r="F91" s="180">
        <v>1.112487E-2</v>
      </c>
      <c r="G91" s="170">
        <v>0</v>
      </c>
      <c r="H91" s="169">
        <v>0</v>
      </c>
      <c r="I91" s="180">
        <v>0</v>
      </c>
      <c r="J91" s="170">
        <v>1</v>
      </c>
      <c r="K91" s="169">
        <v>4.3780180000000002E-2</v>
      </c>
      <c r="L91" s="180">
        <v>1.0596390000000001E-2</v>
      </c>
    </row>
    <row r="92" spans="1:12" ht="16.149999999999999" customHeight="1" x14ac:dyDescent="0.25">
      <c r="A92" s="176" t="s">
        <v>176</v>
      </c>
      <c r="B92" s="199" t="s">
        <v>182</v>
      </c>
      <c r="C92" s="199"/>
      <c r="D92" s="146">
        <v>12</v>
      </c>
      <c r="E92" s="147">
        <v>1</v>
      </c>
      <c r="F92" s="147">
        <v>0.13120878999999999</v>
      </c>
      <c r="G92" s="148">
        <v>14</v>
      </c>
      <c r="H92" s="147">
        <v>1</v>
      </c>
      <c r="I92" s="147">
        <v>0.18289573000000001</v>
      </c>
      <c r="J92" s="148">
        <v>22</v>
      </c>
      <c r="K92" s="147">
        <v>1</v>
      </c>
      <c r="L92" s="147">
        <v>0.24203619000000001</v>
      </c>
    </row>
    <row r="93" spans="1:12" ht="16.149999999999999" customHeight="1" x14ac:dyDescent="0.25">
      <c r="A93" s="176" t="s">
        <v>176</v>
      </c>
      <c r="B93" s="176" t="s">
        <v>176</v>
      </c>
      <c r="C93" s="176" t="s">
        <v>342</v>
      </c>
      <c r="D93" s="177">
        <v>35</v>
      </c>
      <c r="E93" s="177" t="s">
        <v>184</v>
      </c>
      <c r="F93" s="180">
        <v>0.36268730999999998</v>
      </c>
      <c r="G93" s="145">
        <v>22</v>
      </c>
      <c r="H93" s="177" t="s">
        <v>184</v>
      </c>
      <c r="I93" s="180">
        <v>0.25773254000000001</v>
      </c>
      <c r="J93" s="145">
        <v>18</v>
      </c>
      <c r="K93" s="177" t="s">
        <v>184</v>
      </c>
      <c r="L93" s="180">
        <v>0.20090833</v>
      </c>
    </row>
    <row r="94" spans="1:12" ht="16.149999999999999" customHeight="1" x14ac:dyDescent="0.25">
      <c r="A94" s="176" t="s">
        <v>176</v>
      </c>
      <c r="B94" s="176" t="s">
        <v>176</v>
      </c>
      <c r="C94" s="176" t="s">
        <v>343</v>
      </c>
      <c r="D94" s="177">
        <v>14</v>
      </c>
      <c r="E94" s="177" t="s">
        <v>184</v>
      </c>
      <c r="F94" s="180">
        <v>0.15146797000000001</v>
      </c>
      <c r="G94" s="145">
        <v>21</v>
      </c>
      <c r="H94" s="177" t="s">
        <v>184</v>
      </c>
      <c r="I94" s="180">
        <v>0.25188572999999997</v>
      </c>
      <c r="J94" s="145">
        <v>22</v>
      </c>
      <c r="K94" s="177" t="s">
        <v>184</v>
      </c>
      <c r="L94" s="180">
        <v>0.25331224000000002</v>
      </c>
    </row>
    <row r="95" spans="1:12" ht="16.149999999999999" customHeight="1" x14ac:dyDescent="0.25">
      <c r="A95" s="176" t="s">
        <v>176</v>
      </c>
      <c r="B95" s="176" t="s">
        <v>176</v>
      </c>
      <c r="C95" s="176" t="s">
        <v>344</v>
      </c>
      <c r="D95" s="177">
        <v>33</v>
      </c>
      <c r="E95" s="177" t="s">
        <v>184</v>
      </c>
      <c r="F95" s="180">
        <v>0.35463592999999999</v>
      </c>
      <c r="G95" s="145">
        <v>28</v>
      </c>
      <c r="H95" s="177" t="s">
        <v>184</v>
      </c>
      <c r="I95" s="180">
        <v>0.30748599999999998</v>
      </c>
      <c r="J95" s="145">
        <v>27</v>
      </c>
      <c r="K95" s="177" t="s">
        <v>184</v>
      </c>
      <c r="L95" s="180">
        <v>0.30374324000000003</v>
      </c>
    </row>
    <row r="96" spans="1:12" ht="16.149999999999999" customHeight="1" x14ac:dyDescent="0.25">
      <c r="A96" s="176" t="s">
        <v>176</v>
      </c>
      <c r="B96" s="200" t="s">
        <v>185</v>
      </c>
      <c r="C96" s="200"/>
      <c r="D96" s="178">
        <v>94</v>
      </c>
      <c r="E96" s="179">
        <v>1</v>
      </c>
      <c r="F96" s="179">
        <v>1</v>
      </c>
      <c r="G96" s="149">
        <v>85</v>
      </c>
      <c r="H96" s="179">
        <v>1</v>
      </c>
      <c r="I96" s="179">
        <v>1</v>
      </c>
      <c r="J96" s="149">
        <v>89</v>
      </c>
      <c r="K96" s="179">
        <v>1</v>
      </c>
      <c r="L96" s="179">
        <v>1</v>
      </c>
    </row>
    <row r="98" spans="1:1" ht="16.149999999999999" customHeight="1" x14ac:dyDescent="0.2">
      <c r="A98" s="144" t="s">
        <v>170</v>
      </c>
    </row>
    <row r="99" spans="1:1" ht="16.149999999999999" customHeight="1" x14ac:dyDescent="0.2">
      <c r="A99" s="144" t="s">
        <v>187</v>
      </c>
    </row>
    <row r="100" spans="1:1" ht="16.149999999999999" customHeight="1" x14ac:dyDescent="0.2">
      <c r="A100" s="144" t="s">
        <v>172</v>
      </c>
    </row>
  </sheetData>
  <mergeCells count="110">
    <mergeCell ref="L4:L5"/>
    <mergeCell ref="B11:C11"/>
    <mergeCell ref="B15:C15"/>
    <mergeCell ref="A1:D1"/>
    <mergeCell ref="A3:C5"/>
    <mergeCell ref="D3:F3"/>
    <mergeCell ref="G3:I3"/>
    <mergeCell ref="J3:L3"/>
    <mergeCell ref="D4:D5"/>
    <mergeCell ref="E4:E5"/>
    <mergeCell ref="F4:F5"/>
    <mergeCell ref="G4:G5"/>
    <mergeCell ref="H4:H5"/>
    <mergeCell ref="A17:C18"/>
    <mergeCell ref="D17:F17"/>
    <mergeCell ref="G17:H17"/>
    <mergeCell ref="D18:E18"/>
    <mergeCell ref="B19:C19"/>
    <mergeCell ref="D19:E19"/>
    <mergeCell ref="I4:I5"/>
    <mergeCell ref="J4:J5"/>
    <mergeCell ref="K4:K5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I29:I30"/>
    <mergeCell ref="J29:J30"/>
    <mergeCell ref="K29:K30"/>
    <mergeCell ref="L29:L30"/>
    <mergeCell ref="B36:C36"/>
    <mergeCell ref="B40:C40"/>
    <mergeCell ref="A26:H26"/>
    <mergeCell ref="A28:C30"/>
    <mergeCell ref="D28:F28"/>
    <mergeCell ref="G28:I28"/>
    <mergeCell ref="J28:L28"/>
    <mergeCell ref="D29:D30"/>
    <mergeCell ref="E29:E30"/>
    <mergeCell ref="F29:F30"/>
    <mergeCell ref="G29:G30"/>
    <mergeCell ref="H29:H30"/>
    <mergeCell ref="J43:J44"/>
    <mergeCell ref="K43:K44"/>
    <mergeCell ref="L43:L44"/>
    <mergeCell ref="B50:C50"/>
    <mergeCell ref="B54:C54"/>
    <mergeCell ref="A56:C58"/>
    <mergeCell ref="D56:F56"/>
    <mergeCell ref="G56:I56"/>
    <mergeCell ref="J56:L56"/>
    <mergeCell ref="D57:D58"/>
    <mergeCell ref="A42:C44"/>
    <mergeCell ref="D42:F42"/>
    <mergeCell ref="G42:I42"/>
    <mergeCell ref="J42:L42"/>
    <mergeCell ref="D43:D44"/>
    <mergeCell ref="E43:E44"/>
    <mergeCell ref="F43:F44"/>
    <mergeCell ref="G43:G44"/>
    <mergeCell ref="H43:H44"/>
    <mergeCell ref="I43:I44"/>
    <mergeCell ref="K57:K58"/>
    <mergeCell ref="L57:L58"/>
    <mergeCell ref="B64:C64"/>
    <mergeCell ref="B68:C68"/>
    <mergeCell ref="A70:C72"/>
    <mergeCell ref="D70:F70"/>
    <mergeCell ref="G70:I70"/>
    <mergeCell ref="J70:L70"/>
    <mergeCell ref="D71:D72"/>
    <mergeCell ref="E71:E72"/>
    <mergeCell ref="E57:E58"/>
    <mergeCell ref="F57:F58"/>
    <mergeCell ref="G57:G58"/>
    <mergeCell ref="H57:H58"/>
    <mergeCell ref="I57:I58"/>
    <mergeCell ref="J57:J58"/>
    <mergeCell ref="B92:C92"/>
    <mergeCell ref="B96:C96"/>
    <mergeCell ref="G85:G86"/>
    <mergeCell ref="H85:H86"/>
    <mergeCell ref="I85:I86"/>
    <mergeCell ref="J85:J86"/>
    <mergeCell ref="K85:K86"/>
    <mergeCell ref="L85:L86"/>
    <mergeCell ref="L71:L72"/>
    <mergeCell ref="B78:C78"/>
    <mergeCell ref="B82:C82"/>
    <mergeCell ref="A84:C86"/>
    <mergeCell ref="D84:F84"/>
    <mergeCell ref="G84:I84"/>
    <mergeCell ref="J84:L84"/>
    <mergeCell ref="D85:D86"/>
    <mergeCell ref="E85:E86"/>
    <mergeCell ref="F85:F86"/>
    <mergeCell ref="F71:F72"/>
    <mergeCell ref="G71:G72"/>
    <mergeCell ref="H71:H72"/>
    <mergeCell ref="I71:I72"/>
    <mergeCell ref="J71:J72"/>
    <mergeCell ref="K71:K72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23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3" width="14.7109375" style="133" bestFit="1" customWidth="1"/>
    <col min="4" max="16384" width="11.5703125" style="133"/>
  </cols>
  <sheetData>
    <row r="1" spans="1:3" ht="22.15" customHeight="1" x14ac:dyDescent="0.3">
      <c r="A1" s="153" t="s">
        <v>349</v>
      </c>
      <c r="B1" s="182"/>
      <c r="C1" s="182"/>
    </row>
    <row r="2" spans="1:3" ht="14.1" customHeight="1" x14ac:dyDescent="0.2">
      <c r="A2" s="182"/>
      <c r="B2" s="182"/>
      <c r="C2" s="182"/>
    </row>
    <row r="3" spans="1:3" ht="48" customHeight="1" x14ac:dyDescent="0.25">
      <c r="A3" s="202" t="s">
        <v>350</v>
      </c>
      <c r="B3" s="202"/>
      <c r="C3" s="202"/>
    </row>
    <row r="4" spans="1:3" ht="17.100000000000001" customHeight="1" x14ac:dyDescent="0.2">
      <c r="A4" s="182"/>
      <c r="B4" s="201">
        <v>2020</v>
      </c>
      <c r="C4" s="201"/>
    </row>
    <row r="5" spans="1:3" ht="17.100000000000001" customHeight="1" x14ac:dyDescent="0.25">
      <c r="A5" s="182"/>
      <c r="B5" s="154" t="s">
        <v>174</v>
      </c>
      <c r="C5" s="155" t="s">
        <v>175</v>
      </c>
    </row>
    <row r="6" spans="1:3" ht="17.100000000000001" customHeight="1" x14ac:dyDescent="0.25">
      <c r="A6" s="176" t="s">
        <v>351</v>
      </c>
      <c r="B6" s="156">
        <v>61</v>
      </c>
      <c r="C6" s="157">
        <v>0.65567204999999995</v>
      </c>
    </row>
    <row r="7" spans="1:3" ht="32.1" customHeight="1" x14ac:dyDescent="0.25">
      <c r="A7" s="176" t="s">
        <v>352</v>
      </c>
      <c r="B7" s="156">
        <v>7</v>
      </c>
      <c r="C7" s="157">
        <v>6.6090910000000003E-2</v>
      </c>
    </row>
    <row r="8" spans="1:3" ht="32.1" customHeight="1" x14ac:dyDescent="0.25">
      <c r="A8" s="176" t="s">
        <v>353</v>
      </c>
      <c r="B8" s="156">
        <v>15</v>
      </c>
      <c r="C8" s="157">
        <v>0.15678344</v>
      </c>
    </row>
    <row r="9" spans="1:3" ht="17.100000000000001" customHeight="1" x14ac:dyDescent="0.25">
      <c r="A9" s="176" t="s">
        <v>354</v>
      </c>
      <c r="B9" s="156">
        <v>20</v>
      </c>
      <c r="C9" s="157">
        <v>0.20240680999999999</v>
      </c>
    </row>
    <row r="10" spans="1:3" ht="17.100000000000001" customHeight="1" x14ac:dyDescent="0.25">
      <c r="A10" s="176" t="s">
        <v>355</v>
      </c>
      <c r="B10" s="156">
        <v>6</v>
      </c>
      <c r="C10" s="157">
        <v>5.8705489999999999E-2</v>
      </c>
    </row>
    <row r="11" spans="1:3" ht="17.100000000000001" customHeight="1" x14ac:dyDescent="0.25">
      <c r="A11" s="176" t="s">
        <v>356</v>
      </c>
      <c r="B11" s="156">
        <v>15</v>
      </c>
      <c r="C11" s="157">
        <v>0.15461973000000001</v>
      </c>
    </row>
    <row r="12" spans="1:3" ht="17.100000000000001" customHeight="1" x14ac:dyDescent="0.25">
      <c r="A12" s="176" t="s">
        <v>357</v>
      </c>
      <c r="B12" s="156">
        <v>1</v>
      </c>
      <c r="C12" s="157">
        <v>1.1721519999999999E-2</v>
      </c>
    </row>
    <row r="13" spans="1:3" ht="32.1" customHeight="1" x14ac:dyDescent="0.25">
      <c r="A13" s="176" t="s">
        <v>358</v>
      </c>
      <c r="B13" s="156">
        <v>8</v>
      </c>
      <c r="C13" s="157">
        <v>8.1460229999999995E-2</v>
      </c>
    </row>
    <row r="14" spans="1:3" ht="32.1" customHeight="1" x14ac:dyDescent="0.25">
      <c r="A14" s="176" t="s">
        <v>359</v>
      </c>
      <c r="B14" s="156">
        <v>1</v>
      </c>
      <c r="C14" s="157">
        <v>9.6634700000000004E-3</v>
      </c>
    </row>
    <row r="15" spans="1:3" ht="17.100000000000001" customHeight="1" x14ac:dyDescent="0.25">
      <c r="A15" s="176" t="s">
        <v>360</v>
      </c>
      <c r="B15" s="156">
        <v>0</v>
      </c>
      <c r="C15" s="157">
        <v>0</v>
      </c>
    </row>
    <row r="16" spans="1:3" ht="17.100000000000001" customHeight="1" x14ac:dyDescent="0.25">
      <c r="A16" s="176" t="s">
        <v>361</v>
      </c>
      <c r="B16" s="156">
        <v>0</v>
      </c>
      <c r="C16" s="157">
        <v>0</v>
      </c>
    </row>
    <row r="17" spans="1:3" ht="17.100000000000001" customHeight="1" x14ac:dyDescent="0.25">
      <c r="A17" s="158" t="s">
        <v>362</v>
      </c>
      <c r="B17" s="159">
        <v>2</v>
      </c>
      <c r="C17" s="160">
        <v>2.0651220000000001E-2</v>
      </c>
    </row>
    <row r="18" spans="1:3" ht="32.1" customHeight="1" x14ac:dyDescent="0.25">
      <c r="A18" s="173" t="s">
        <v>211</v>
      </c>
      <c r="B18" s="161">
        <v>95</v>
      </c>
      <c r="C18" s="178" t="s">
        <v>184</v>
      </c>
    </row>
    <row r="20" spans="1:3" ht="14.1" customHeight="1" x14ac:dyDescent="0.2">
      <c r="A20" s="182"/>
      <c r="B20" s="182"/>
      <c r="C20" s="182"/>
    </row>
    <row r="21" spans="1:3" ht="16.149999999999999" customHeight="1" x14ac:dyDescent="0.2">
      <c r="A21" s="203" t="s">
        <v>217</v>
      </c>
      <c r="B21" s="203"/>
      <c r="C21" s="203"/>
    </row>
    <row r="22" spans="1:3" ht="44.1" customHeight="1" x14ac:dyDescent="0.2">
      <c r="A22" s="203" t="s">
        <v>363</v>
      </c>
      <c r="B22" s="203"/>
      <c r="C22" s="203"/>
    </row>
    <row r="23" spans="1:3" ht="16.149999999999999" customHeight="1" x14ac:dyDescent="0.2">
      <c r="A23" s="203" t="s">
        <v>218</v>
      </c>
      <c r="B23" s="203"/>
      <c r="C23" s="203"/>
    </row>
  </sheetData>
  <mergeCells count="5">
    <mergeCell ref="A3:C3"/>
    <mergeCell ref="B4:C4"/>
    <mergeCell ref="A21:C21"/>
    <mergeCell ref="A22:C22"/>
    <mergeCell ref="A23:C23"/>
  </mergeCells>
  <pageMargins left="0.05" right="0.05" top="0.5" bottom="0.5" header="0" footer="0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20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3" width="14.7109375" style="133" bestFit="1" customWidth="1"/>
    <col min="4" max="16384" width="11.5703125" style="133"/>
  </cols>
  <sheetData>
    <row r="1" spans="1:3" ht="22.15" customHeight="1" x14ac:dyDescent="0.3">
      <c r="A1" s="153" t="s">
        <v>349</v>
      </c>
      <c r="B1" s="182"/>
      <c r="C1" s="182"/>
    </row>
    <row r="2" spans="1:3" ht="14.1" customHeight="1" x14ac:dyDescent="0.2">
      <c r="A2" s="182"/>
      <c r="B2" s="182"/>
      <c r="C2" s="182"/>
    </row>
    <row r="3" spans="1:3" ht="48" customHeight="1" x14ac:dyDescent="0.25">
      <c r="A3" s="202" t="s">
        <v>364</v>
      </c>
      <c r="B3" s="202"/>
      <c r="C3" s="202"/>
    </row>
    <row r="4" spans="1:3" ht="17.100000000000001" customHeight="1" x14ac:dyDescent="0.2">
      <c r="A4" s="182"/>
      <c r="B4" s="201">
        <v>2020</v>
      </c>
      <c r="C4" s="201"/>
    </row>
    <row r="5" spans="1:3" ht="17.100000000000001" customHeight="1" x14ac:dyDescent="0.25">
      <c r="A5" s="182"/>
      <c r="B5" s="154" t="s">
        <v>174</v>
      </c>
      <c r="C5" s="155" t="s">
        <v>175</v>
      </c>
    </row>
    <row r="6" spans="1:3" ht="17.100000000000001" customHeight="1" x14ac:dyDescent="0.25">
      <c r="A6" s="176" t="s">
        <v>365</v>
      </c>
      <c r="B6" s="156">
        <v>81</v>
      </c>
      <c r="C6" s="157">
        <v>0.85630497999999999</v>
      </c>
    </row>
    <row r="7" spans="1:3" ht="32.1" customHeight="1" x14ac:dyDescent="0.25">
      <c r="A7" s="176" t="s">
        <v>366</v>
      </c>
      <c r="B7" s="156">
        <v>3</v>
      </c>
      <c r="C7" s="157">
        <v>2.7880579999999999E-2</v>
      </c>
    </row>
    <row r="8" spans="1:3" ht="17.100000000000001" customHeight="1" x14ac:dyDescent="0.25">
      <c r="A8" s="176" t="s">
        <v>354</v>
      </c>
      <c r="B8" s="156">
        <v>4</v>
      </c>
      <c r="C8" s="157">
        <v>4.2080480000000003E-2</v>
      </c>
    </row>
    <row r="9" spans="1:3" ht="17.100000000000001" customHeight="1" x14ac:dyDescent="0.25">
      <c r="A9" s="176" t="s">
        <v>367</v>
      </c>
      <c r="B9" s="156">
        <v>0</v>
      </c>
      <c r="C9" s="157">
        <v>0</v>
      </c>
    </row>
    <row r="10" spans="1:3" ht="17.100000000000001" customHeight="1" x14ac:dyDescent="0.25">
      <c r="A10" s="176" t="s">
        <v>356</v>
      </c>
      <c r="B10" s="156">
        <v>7</v>
      </c>
      <c r="C10" s="157">
        <v>7.4617379999999997E-2</v>
      </c>
    </row>
    <row r="11" spans="1:3" ht="17.100000000000001" customHeight="1" x14ac:dyDescent="0.25">
      <c r="A11" s="176" t="s">
        <v>357</v>
      </c>
      <c r="B11" s="156">
        <v>0</v>
      </c>
      <c r="C11" s="157">
        <v>0</v>
      </c>
    </row>
    <row r="12" spans="1:3" ht="17.100000000000001" customHeight="1" x14ac:dyDescent="0.25">
      <c r="A12" s="176" t="s">
        <v>368</v>
      </c>
      <c r="B12" s="156">
        <v>1</v>
      </c>
      <c r="C12" s="157">
        <v>1.247473E-2</v>
      </c>
    </row>
    <row r="13" spans="1:3" ht="32.1" customHeight="1" x14ac:dyDescent="0.25">
      <c r="A13" s="176" t="s">
        <v>369</v>
      </c>
      <c r="B13" s="156">
        <v>1</v>
      </c>
      <c r="C13" s="157">
        <v>1.247473E-2</v>
      </c>
    </row>
    <row r="14" spans="1:3" ht="17.100000000000001" customHeight="1" x14ac:dyDescent="0.25">
      <c r="A14" s="158" t="s">
        <v>362</v>
      </c>
      <c r="B14" s="159">
        <v>3</v>
      </c>
      <c r="C14" s="160">
        <v>3.4876780000000003E-2</v>
      </c>
    </row>
    <row r="15" spans="1:3" ht="32.1" customHeight="1" x14ac:dyDescent="0.25">
      <c r="A15" s="173" t="s">
        <v>211</v>
      </c>
      <c r="B15" s="161">
        <v>95</v>
      </c>
      <c r="C15" s="178" t="s">
        <v>184</v>
      </c>
    </row>
    <row r="17" spans="1:3" ht="14.1" customHeight="1" x14ac:dyDescent="0.2">
      <c r="A17" s="182"/>
      <c r="B17" s="182"/>
      <c r="C17" s="182"/>
    </row>
    <row r="18" spans="1:3" ht="16.149999999999999" customHeight="1" x14ac:dyDescent="0.2">
      <c r="A18" s="203" t="s">
        <v>217</v>
      </c>
      <c r="B18" s="203"/>
      <c r="C18" s="203"/>
    </row>
    <row r="19" spans="1:3" ht="44.1" customHeight="1" x14ac:dyDescent="0.2">
      <c r="A19" s="203" t="s">
        <v>370</v>
      </c>
      <c r="B19" s="203"/>
      <c r="C19" s="203"/>
    </row>
    <row r="20" spans="1:3" ht="16.149999999999999" customHeight="1" x14ac:dyDescent="0.2">
      <c r="A20" s="203" t="s">
        <v>218</v>
      </c>
      <c r="B20" s="203"/>
      <c r="C20" s="203"/>
    </row>
  </sheetData>
  <mergeCells count="5">
    <mergeCell ref="A3:C3"/>
    <mergeCell ref="B4:C4"/>
    <mergeCell ref="A18:C18"/>
    <mergeCell ref="A19:C19"/>
    <mergeCell ref="A20:C20"/>
  </mergeCells>
  <pageMargins left="0.05" right="0.05" top="0.5" bottom="0.5" header="0" footer="0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31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3" width="14.7109375" style="133" bestFit="1" customWidth="1"/>
    <col min="4" max="16384" width="11.5703125" style="133"/>
  </cols>
  <sheetData>
    <row r="1" spans="1:3" ht="22.15" customHeight="1" x14ac:dyDescent="0.3">
      <c r="A1" s="153" t="s">
        <v>349</v>
      </c>
      <c r="B1" s="182"/>
      <c r="C1" s="182"/>
    </row>
    <row r="2" spans="1:3" ht="14.1" customHeight="1" x14ac:dyDescent="0.2">
      <c r="A2" s="182"/>
      <c r="B2" s="182"/>
      <c r="C2" s="182"/>
    </row>
    <row r="3" spans="1:3" ht="48" customHeight="1" x14ac:dyDescent="0.25">
      <c r="A3" s="202" t="s">
        <v>371</v>
      </c>
      <c r="B3" s="202"/>
      <c r="C3" s="202"/>
    </row>
    <row r="4" spans="1:3" ht="17.100000000000001" customHeight="1" x14ac:dyDescent="0.2">
      <c r="A4" s="182"/>
      <c r="B4" s="201">
        <v>2020</v>
      </c>
      <c r="C4" s="201"/>
    </row>
    <row r="5" spans="1:3" ht="17.100000000000001" customHeight="1" x14ac:dyDescent="0.25">
      <c r="A5" s="182"/>
      <c r="B5" s="154" t="s">
        <v>174</v>
      </c>
      <c r="C5" s="155" t="s">
        <v>175</v>
      </c>
    </row>
    <row r="6" spans="1:3" ht="17.100000000000001" customHeight="1" x14ac:dyDescent="0.25">
      <c r="A6" s="176" t="s">
        <v>372</v>
      </c>
      <c r="B6" s="156">
        <v>56</v>
      </c>
      <c r="C6" s="177" t="s">
        <v>184</v>
      </c>
    </row>
    <row r="7" spans="1:3" ht="17.100000000000001" customHeight="1" x14ac:dyDescent="0.25">
      <c r="A7" s="176" t="s">
        <v>289</v>
      </c>
      <c r="B7" s="156">
        <v>8</v>
      </c>
      <c r="C7" s="157">
        <v>0.26360179</v>
      </c>
    </row>
    <row r="8" spans="1:3" ht="17.100000000000001" customHeight="1" x14ac:dyDescent="0.25">
      <c r="A8" s="176" t="s">
        <v>290</v>
      </c>
      <c r="B8" s="156">
        <v>5</v>
      </c>
      <c r="C8" s="157">
        <v>0.16170205000000001</v>
      </c>
    </row>
    <row r="9" spans="1:3" ht="17.100000000000001" customHeight="1" x14ac:dyDescent="0.25">
      <c r="A9" s="176" t="s">
        <v>291</v>
      </c>
      <c r="B9" s="156">
        <v>10</v>
      </c>
      <c r="C9" s="157">
        <v>0.31190537000000002</v>
      </c>
    </row>
    <row r="10" spans="1:3" ht="17.100000000000001" customHeight="1" x14ac:dyDescent="0.25">
      <c r="A10" s="176" t="s">
        <v>292</v>
      </c>
      <c r="B10" s="156">
        <v>7</v>
      </c>
      <c r="C10" s="157">
        <v>0.20157926000000001</v>
      </c>
    </row>
    <row r="11" spans="1:3" ht="17.100000000000001" customHeight="1" x14ac:dyDescent="0.25">
      <c r="A11" s="176" t="s">
        <v>293</v>
      </c>
      <c r="B11" s="156">
        <v>2</v>
      </c>
      <c r="C11" s="157">
        <v>6.1211519999999998E-2</v>
      </c>
    </row>
    <row r="12" spans="1:3" ht="17.100000000000001" customHeight="1" x14ac:dyDescent="0.25">
      <c r="A12" s="158" t="s">
        <v>373</v>
      </c>
      <c r="B12" s="159">
        <v>8</v>
      </c>
      <c r="C12" s="166" t="s">
        <v>184</v>
      </c>
    </row>
    <row r="13" spans="1:3" ht="17.100000000000001" customHeight="1" x14ac:dyDescent="0.25">
      <c r="A13" s="173" t="s">
        <v>185</v>
      </c>
      <c r="B13" s="161">
        <v>96</v>
      </c>
      <c r="C13" s="162">
        <v>1</v>
      </c>
    </row>
    <row r="15" spans="1:3" ht="14.1" customHeight="1" x14ac:dyDescent="0.2">
      <c r="A15" s="182"/>
      <c r="B15" s="182"/>
      <c r="C15" s="182"/>
    </row>
    <row r="16" spans="1:3" ht="48" customHeight="1" x14ac:dyDescent="0.25">
      <c r="A16" s="202" t="s">
        <v>374</v>
      </c>
      <c r="B16" s="202"/>
      <c r="C16" s="202"/>
    </row>
    <row r="17" spans="1:3" ht="17.100000000000001" customHeight="1" x14ac:dyDescent="0.2">
      <c r="A17" s="182"/>
      <c r="B17" s="201">
        <v>2020</v>
      </c>
      <c r="C17" s="201"/>
    </row>
    <row r="18" spans="1:3" ht="17.100000000000001" customHeight="1" x14ac:dyDescent="0.25">
      <c r="A18" s="182"/>
      <c r="B18" s="154" t="s">
        <v>174</v>
      </c>
      <c r="C18" s="155" t="s">
        <v>175</v>
      </c>
    </row>
    <row r="19" spans="1:3" ht="17.100000000000001" customHeight="1" x14ac:dyDescent="0.25">
      <c r="A19" s="176" t="s">
        <v>375</v>
      </c>
      <c r="B19" s="156">
        <v>61</v>
      </c>
      <c r="C19" s="177" t="s">
        <v>184</v>
      </c>
    </row>
    <row r="20" spans="1:3" ht="17.100000000000001" customHeight="1" x14ac:dyDescent="0.25">
      <c r="A20" s="176" t="s">
        <v>289</v>
      </c>
      <c r="B20" s="156">
        <v>9</v>
      </c>
      <c r="C20" s="157">
        <v>0.36014180000000001</v>
      </c>
    </row>
    <row r="21" spans="1:3" ht="17.100000000000001" customHeight="1" x14ac:dyDescent="0.25">
      <c r="A21" s="176" t="s">
        <v>290</v>
      </c>
      <c r="B21" s="156">
        <v>4</v>
      </c>
      <c r="C21" s="157">
        <v>0.16904294</v>
      </c>
    </row>
    <row r="22" spans="1:3" ht="17.100000000000001" customHeight="1" x14ac:dyDescent="0.25">
      <c r="A22" s="176" t="s">
        <v>291</v>
      </c>
      <c r="B22" s="156">
        <v>8</v>
      </c>
      <c r="C22" s="157">
        <v>0.32154544000000002</v>
      </c>
    </row>
    <row r="23" spans="1:3" ht="17.100000000000001" customHeight="1" x14ac:dyDescent="0.25">
      <c r="A23" s="176" t="s">
        <v>292</v>
      </c>
      <c r="B23" s="156">
        <v>1</v>
      </c>
      <c r="C23" s="157">
        <v>3.6956599999999999E-2</v>
      </c>
    </row>
    <row r="24" spans="1:3" ht="17.100000000000001" customHeight="1" x14ac:dyDescent="0.25">
      <c r="A24" s="176" t="s">
        <v>293</v>
      </c>
      <c r="B24" s="156">
        <v>3</v>
      </c>
      <c r="C24" s="157">
        <v>0.11231323</v>
      </c>
    </row>
    <row r="25" spans="1:3" ht="17.100000000000001" customHeight="1" x14ac:dyDescent="0.25">
      <c r="A25" s="158" t="s">
        <v>373</v>
      </c>
      <c r="B25" s="159">
        <v>10</v>
      </c>
      <c r="C25" s="166" t="s">
        <v>184</v>
      </c>
    </row>
    <row r="26" spans="1:3" ht="17.100000000000001" customHeight="1" x14ac:dyDescent="0.25">
      <c r="A26" s="173" t="s">
        <v>185</v>
      </c>
      <c r="B26" s="161">
        <v>96</v>
      </c>
      <c r="C26" s="162">
        <v>1</v>
      </c>
    </row>
    <row r="28" spans="1:3" ht="14.1" customHeight="1" x14ac:dyDescent="0.2">
      <c r="A28" s="182"/>
      <c r="B28" s="182"/>
      <c r="C28" s="182"/>
    </row>
    <row r="29" spans="1:3" ht="16.149999999999999" customHeight="1" x14ac:dyDescent="0.2">
      <c r="A29" s="203" t="s">
        <v>217</v>
      </c>
      <c r="B29" s="203"/>
      <c r="C29" s="203"/>
    </row>
    <row r="30" spans="1:3" ht="32.1" customHeight="1" x14ac:dyDescent="0.2">
      <c r="A30" s="203" t="s">
        <v>376</v>
      </c>
      <c r="B30" s="203"/>
      <c r="C30" s="203"/>
    </row>
    <row r="31" spans="1:3" ht="16.149999999999999" customHeight="1" x14ac:dyDescent="0.2">
      <c r="A31" s="203" t="s">
        <v>218</v>
      </c>
      <c r="B31" s="203"/>
      <c r="C31" s="203"/>
    </row>
  </sheetData>
  <mergeCells count="7">
    <mergeCell ref="A31:C31"/>
    <mergeCell ref="A3:C3"/>
    <mergeCell ref="B4:C4"/>
    <mergeCell ref="A16:C16"/>
    <mergeCell ref="B17:C17"/>
    <mergeCell ref="A29:C29"/>
    <mergeCell ref="A30:C30"/>
  </mergeCells>
  <pageMargins left="0.05" right="0.05" top="0.5" bottom="0.5" header="0" footer="0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D156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2.7109375" style="133" bestFit="1" customWidth="1"/>
    <col min="2" max="2" width="110.7109375" style="133" bestFit="1" customWidth="1"/>
    <col min="3" max="3" width="11.7109375" style="133" bestFit="1" customWidth="1"/>
    <col min="4" max="4" width="8.7109375" style="133" bestFit="1" customWidth="1"/>
    <col min="5" max="16384" width="11.5703125" style="133"/>
  </cols>
  <sheetData>
    <row r="1" spans="1:4" ht="21" customHeight="1" x14ac:dyDescent="0.3">
      <c r="A1" s="219" t="s">
        <v>377</v>
      </c>
      <c r="B1" s="219"/>
      <c r="C1" s="219"/>
      <c r="D1" s="219"/>
    </row>
    <row r="3" spans="1:4" ht="16.149999999999999" customHeight="1" x14ac:dyDescent="0.25">
      <c r="A3" s="195" t="s">
        <v>378</v>
      </c>
      <c r="B3" s="195"/>
      <c r="C3" s="210" t="s">
        <v>175</v>
      </c>
      <c r="D3" s="210"/>
    </row>
    <row r="4" spans="1:4" ht="16.149999999999999" customHeight="1" x14ac:dyDescent="0.25">
      <c r="A4" s="171" t="s">
        <v>176</v>
      </c>
      <c r="B4" s="176" t="s">
        <v>379</v>
      </c>
      <c r="C4" s="218">
        <v>0.66304348000000002</v>
      </c>
      <c r="D4" s="214"/>
    </row>
    <row r="5" spans="1:4" ht="16.149999999999999" customHeight="1" x14ac:dyDescent="0.25">
      <c r="A5" s="171" t="s">
        <v>176</v>
      </c>
      <c r="B5" s="176" t="s">
        <v>380</v>
      </c>
      <c r="C5" s="218">
        <v>0.17391303999999999</v>
      </c>
      <c r="D5" s="214"/>
    </row>
    <row r="6" spans="1:4" ht="16.149999999999999" customHeight="1" x14ac:dyDescent="0.25">
      <c r="A6" s="171" t="s">
        <v>176</v>
      </c>
      <c r="B6" s="176" t="s">
        <v>381</v>
      </c>
      <c r="C6" s="218">
        <v>0.16304347999999999</v>
      </c>
      <c r="D6" s="214"/>
    </row>
    <row r="7" spans="1:4" ht="16.149999999999999" customHeight="1" x14ac:dyDescent="0.25">
      <c r="A7" s="171" t="s">
        <v>176</v>
      </c>
      <c r="B7" s="173" t="s">
        <v>185</v>
      </c>
      <c r="C7" s="216">
        <v>1</v>
      </c>
      <c r="D7" s="215"/>
    </row>
    <row r="9" spans="1:4" ht="16.149999999999999" customHeight="1" x14ac:dyDescent="0.25">
      <c r="A9" s="195" t="s">
        <v>382</v>
      </c>
      <c r="B9" s="195"/>
      <c r="C9" s="210" t="s">
        <v>175</v>
      </c>
      <c r="D9" s="210"/>
    </row>
    <row r="10" spans="1:4" ht="16.149999999999999" customHeight="1" x14ac:dyDescent="0.25">
      <c r="A10" s="171" t="s">
        <v>176</v>
      </c>
      <c r="B10" s="176" t="s">
        <v>83</v>
      </c>
      <c r="C10" s="218">
        <v>4.301075E-2</v>
      </c>
      <c r="D10" s="214"/>
    </row>
    <row r="11" spans="1:4" ht="16.149999999999999" customHeight="1" x14ac:dyDescent="0.25">
      <c r="A11" s="171" t="s">
        <v>176</v>
      </c>
      <c r="B11" s="176" t="s">
        <v>86</v>
      </c>
      <c r="C11" s="218">
        <v>3.2258059999999998E-2</v>
      </c>
      <c r="D11" s="214"/>
    </row>
    <row r="12" spans="1:4" ht="16.149999999999999" customHeight="1" x14ac:dyDescent="0.25">
      <c r="A12" s="171" t="s">
        <v>176</v>
      </c>
      <c r="B12" s="176" t="s">
        <v>90</v>
      </c>
      <c r="C12" s="218">
        <v>9.6774189999999996E-2</v>
      </c>
      <c r="D12" s="214"/>
    </row>
    <row r="13" spans="1:4" ht="16.149999999999999" customHeight="1" x14ac:dyDescent="0.25">
      <c r="A13" s="171" t="s">
        <v>176</v>
      </c>
      <c r="B13" s="176" t="s">
        <v>92</v>
      </c>
      <c r="C13" s="218">
        <v>2.1505380000000001E-2</v>
      </c>
      <c r="D13" s="214"/>
    </row>
    <row r="14" spans="1:4" ht="16.149999999999999" customHeight="1" x14ac:dyDescent="0.25">
      <c r="A14" s="171" t="s">
        <v>176</v>
      </c>
      <c r="B14" s="176" t="s">
        <v>94</v>
      </c>
      <c r="C14" s="218">
        <v>0.80645160999999999</v>
      </c>
      <c r="D14" s="214"/>
    </row>
    <row r="15" spans="1:4" ht="16.149999999999999" customHeight="1" x14ac:dyDescent="0.25">
      <c r="A15" s="171" t="s">
        <v>176</v>
      </c>
      <c r="B15" s="173" t="s">
        <v>185</v>
      </c>
      <c r="C15" s="216">
        <v>1</v>
      </c>
      <c r="D15" s="215"/>
    </row>
    <row r="17" spans="1:4" ht="16.149999999999999" customHeight="1" x14ac:dyDescent="0.25">
      <c r="A17" s="195" t="s">
        <v>383</v>
      </c>
      <c r="B17" s="195"/>
      <c r="C17" s="210" t="s">
        <v>175</v>
      </c>
      <c r="D17" s="210"/>
    </row>
    <row r="18" spans="1:4" ht="16.149999999999999" customHeight="1" x14ac:dyDescent="0.25">
      <c r="A18" s="171" t="s">
        <v>176</v>
      </c>
      <c r="B18" s="176" t="s">
        <v>84</v>
      </c>
      <c r="C18" s="218">
        <v>0</v>
      </c>
      <c r="D18" s="214"/>
    </row>
    <row r="19" spans="1:4" ht="16.149999999999999" customHeight="1" x14ac:dyDescent="0.25">
      <c r="A19" s="171" t="s">
        <v>176</v>
      </c>
      <c r="B19" s="176" t="s">
        <v>87</v>
      </c>
      <c r="C19" s="218">
        <v>1.0752690000000001E-2</v>
      </c>
      <c r="D19" s="214"/>
    </row>
    <row r="20" spans="1:4" ht="16.149999999999999" customHeight="1" x14ac:dyDescent="0.25">
      <c r="A20" s="171" t="s">
        <v>176</v>
      </c>
      <c r="B20" s="176" t="s">
        <v>91</v>
      </c>
      <c r="C20" s="218">
        <v>0.18279570000000001</v>
      </c>
      <c r="D20" s="214"/>
    </row>
    <row r="21" spans="1:4" ht="16.149999999999999" customHeight="1" x14ac:dyDescent="0.25">
      <c r="A21" s="171" t="s">
        <v>176</v>
      </c>
      <c r="B21" s="176" t="s">
        <v>93</v>
      </c>
      <c r="C21" s="218">
        <v>0.76344086</v>
      </c>
      <c r="D21" s="214"/>
    </row>
    <row r="22" spans="1:4" ht="16.149999999999999" customHeight="1" x14ac:dyDescent="0.25">
      <c r="A22" s="171" t="s">
        <v>176</v>
      </c>
      <c r="B22" s="176" t="s">
        <v>95</v>
      </c>
      <c r="C22" s="218">
        <v>4.301075E-2</v>
      </c>
      <c r="D22" s="214"/>
    </row>
    <row r="23" spans="1:4" ht="16.149999999999999" customHeight="1" x14ac:dyDescent="0.25">
      <c r="A23" s="171" t="s">
        <v>176</v>
      </c>
      <c r="B23" s="176" t="s">
        <v>96</v>
      </c>
      <c r="C23" s="218">
        <v>0</v>
      </c>
      <c r="D23" s="214"/>
    </row>
    <row r="24" spans="1:4" ht="16.149999999999999" customHeight="1" x14ac:dyDescent="0.25">
      <c r="A24" s="171" t="s">
        <v>176</v>
      </c>
      <c r="B24" s="176" t="s">
        <v>97</v>
      </c>
      <c r="C24" s="218">
        <v>0</v>
      </c>
      <c r="D24" s="214"/>
    </row>
    <row r="25" spans="1:4" ht="16.149999999999999" customHeight="1" x14ac:dyDescent="0.25">
      <c r="A25" s="171" t="s">
        <v>176</v>
      </c>
      <c r="B25" s="173" t="s">
        <v>185</v>
      </c>
      <c r="C25" s="216">
        <v>1</v>
      </c>
      <c r="D25" s="215"/>
    </row>
    <row r="27" spans="1:4" ht="16.149999999999999" customHeight="1" x14ac:dyDescent="0.25">
      <c r="A27" s="195" t="s">
        <v>384</v>
      </c>
      <c r="B27" s="195"/>
      <c r="C27" s="210" t="s">
        <v>175</v>
      </c>
      <c r="D27" s="210"/>
    </row>
    <row r="28" spans="1:4" ht="16.149999999999999" customHeight="1" x14ac:dyDescent="0.25">
      <c r="A28" s="171" t="s">
        <v>176</v>
      </c>
      <c r="B28" s="176" t="s">
        <v>385</v>
      </c>
      <c r="C28" s="218">
        <v>0.93548387</v>
      </c>
      <c r="D28" s="214"/>
    </row>
    <row r="29" spans="1:4" ht="16.149999999999999" customHeight="1" x14ac:dyDescent="0.25">
      <c r="A29" s="171" t="s">
        <v>176</v>
      </c>
      <c r="B29" s="176" t="s">
        <v>386</v>
      </c>
      <c r="C29" s="218">
        <v>0</v>
      </c>
      <c r="D29" s="214"/>
    </row>
    <row r="30" spans="1:4" ht="16.149999999999999" customHeight="1" x14ac:dyDescent="0.25">
      <c r="A30" s="171" t="s">
        <v>176</v>
      </c>
      <c r="B30" s="176" t="s">
        <v>387</v>
      </c>
      <c r="C30" s="218">
        <v>3.2258059999999998E-2</v>
      </c>
      <c r="D30" s="214"/>
    </row>
    <row r="31" spans="1:4" ht="16.149999999999999" customHeight="1" x14ac:dyDescent="0.25">
      <c r="A31" s="171" t="s">
        <v>176</v>
      </c>
      <c r="B31" s="176" t="s">
        <v>388</v>
      </c>
      <c r="C31" s="218">
        <v>3.2258059999999998E-2</v>
      </c>
      <c r="D31" s="214"/>
    </row>
    <row r="32" spans="1:4" ht="16.149999999999999" customHeight="1" x14ac:dyDescent="0.25">
      <c r="A32" s="171" t="s">
        <v>176</v>
      </c>
      <c r="B32" s="173" t="s">
        <v>185</v>
      </c>
      <c r="C32" s="216">
        <v>1</v>
      </c>
      <c r="D32" s="215"/>
    </row>
    <row r="34" spans="1:4" ht="16.149999999999999" customHeight="1" x14ac:dyDescent="0.25">
      <c r="A34" s="195" t="s">
        <v>389</v>
      </c>
      <c r="B34" s="195"/>
      <c r="C34" s="210" t="s">
        <v>175</v>
      </c>
      <c r="D34" s="210"/>
    </row>
    <row r="35" spans="1:4" ht="16.149999999999999" customHeight="1" x14ac:dyDescent="0.25">
      <c r="A35" s="171" t="s">
        <v>176</v>
      </c>
      <c r="B35" s="176" t="s">
        <v>390</v>
      </c>
      <c r="C35" s="218">
        <v>0</v>
      </c>
      <c r="D35" s="214"/>
    </row>
    <row r="36" spans="1:4" ht="32.1" customHeight="1" x14ac:dyDescent="0.25">
      <c r="A36" s="171" t="s">
        <v>176</v>
      </c>
      <c r="B36" s="176" t="s">
        <v>391</v>
      </c>
      <c r="C36" s="218">
        <v>0</v>
      </c>
      <c r="D36" s="214"/>
    </row>
    <row r="37" spans="1:4" ht="16.149999999999999" customHeight="1" x14ac:dyDescent="0.25">
      <c r="A37" s="171" t="s">
        <v>176</v>
      </c>
      <c r="B37" s="176" t="s">
        <v>392</v>
      </c>
      <c r="C37" s="218">
        <v>0</v>
      </c>
      <c r="D37" s="214"/>
    </row>
    <row r="38" spans="1:4" ht="16.149999999999999" customHeight="1" x14ac:dyDescent="0.25">
      <c r="A38" s="171" t="s">
        <v>176</v>
      </c>
      <c r="B38" s="176" t="s">
        <v>393</v>
      </c>
      <c r="C38" s="218">
        <v>1</v>
      </c>
      <c r="D38" s="214"/>
    </row>
    <row r="39" spans="1:4" ht="16.149999999999999" customHeight="1" x14ac:dyDescent="0.25">
      <c r="A39" s="171" t="s">
        <v>176</v>
      </c>
      <c r="B39" s="173" t="s">
        <v>185</v>
      </c>
      <c r="C39" s="216">
        <v>1</v>
      </c>
      <c r="D39" s="215"/>
    </row>
    <row r="41" spans="1:4" ht="32.1" customHeight="1" x14ac:dyDescent="0.25">
      <c r="A41" s="195" t="s">
        <v>394</v>
      </c>
      <c r="B41" s="195"/>
      <c r="C41" s="195" t="s">
        <v>176</v>
      </c>
      <c r="D41" s="195"/>
    </row>
    <row r="42" spans="1:4" ht="16.149999999999999" customHeight="1" x14ac:dyDescent="0.25">
      <c r="A42" s="195" t="s">
        <v>176</v>
      </c>
      <c r="B42" s="195"/>
      <c r="C42" s="195"/>
      <c r="D42" s="195"/>
    </row>
    <row r="43" spans="1:4" ht="16.149999999999999" customHeight="1" x14ac:dyDescent="0.25">
      <c r="A43" s="195" t="s">
        <v>395</v>
      </c>
      <c r="B43" s="195"/>
      <c r="C43" s="210" t="s">
        <v>175</v>
      </c>
      <c r="D43" s="210"/>
    </row>
    <row r="44" spans="1:4" ht="16.149999999999999" customHeight="1" x14ac:dyDescent="0.25">
      <c r="A44" s="171" t="s">
        <v>176</v>
      </c>
      <c r="B44" s="176" t="s">
        <v>285</v>
      </c>
      <c r="C44" s="214" t="s">
        <v>184</v>
      </c>
      <c r="D44" s="214"/>
    </row>
    <row r="45" spans="1:4" ht="16.149999999999999" customHeight="1" x14ac:dyDescent="0.25">
      <c r="A45" s="171" t="s">
        <v>176</v>
      </c>
      <c r="B45" s="176" t="s">
        <v>286</v>
      </c>
      <c r="C45" s="214" t="s">
        <v>184</v>
      </c>
      <c r="D45" s="214"/>
    </row>
    <row r="46" spans="1:4" ht="16.149999999999999" customHeight="1" x14ac:dyDescent="0.25">
      <c r="A46" s="171" t="s">
        <v>176</v>
      </c>
      <c r="B46" s="173" t="s">
        <v>185</v>
      </c>
      <c r="C46" s="215" t="s">
        <v>184</v>
      </c>
      <c r="D46" s="215"/>
    </row>
    <row r="48" spans="1:4" ht="16.149999999999999" customHeight="1" x14ac:dyDescent="0.25">
      <c r="A48" s="195" t="s">
        <v>396</v>
      </c>
      <c r="B48" s="195"/>
      <c r="C48" s="210" t="s">
        <v>175</v>
      </c>
      <c r="D48" s="210"/>
    </row>
    <row r="49" spans="1:4" ht="16.149999999999999" customHeight="1" x14ac:dyDescent="0.25">
      <c r="A49" s="171" t="s">
        <v>176</v>
      </c>
      <c r="B49" s="176" t="s">
        <v>397</v>
      </c>
      <c r="C49" s="218">
        <v>0</v>
      </c>
      <c r="D49" s="214"/>
    </row>
    <row r="50" spans="1:4" ht="16.149999999999999" customHeight="1" x14ac:dyDescent="0.25">
      <c r="A50" s="171" t="s">
        <v>176</v>
      </c>
      <c r="B50" s="176" t="s">
        <v>398</v>
      </c>
      <c r="C50" s="218">
        <v>0.13483145999999999</v>
      </c>
      <c r="D50" s="214"/>
    </row>
    <row r="51" spans="1:4" ht="16.149999999999999" customHeight="1" x14ac:dyDescent="0.25">
      <c r="A51" s="171" t="s">
        <v>176</v>
      </c>
      <c r="B51" s="176" t="s">
        <v>399</v>
      </c>
      <c r="C51" s="218">
        <v>0.20224718999999999</v>
      </c>
      <c r="D51" s="214"/>
    </row>
    <row r="52" spans="1:4" ht="16.149999999999999" customHeight="1" x14ac:dyDescent="0.25">
      <c r="A52" s="171" t="s">
        <v>176</v>
      </c>
      <c r="B52" s="176" t="s">
        <v>400</v>
      </c>
      <c r="C52" s="218">
        <v>0.2247191</v>
      </c>
      <c r="D52" s="214"/>
    </row>
    <row r="53" spans="1:4" ht="16.149999999999999" customHeight="1" x14ac:dyDescent="0.25">
      <c r="A53" s="171" t="s">
        <v>176</v>
      </c>
      <c r="B53" s="176" t="s">
        <v>401</v>
      </c>
      <c r="C53" s="218">
        <v>0.13483145999999999</v>
      </c>
      <c r="D53" s="214"/>
    </row>
    <row r="54" spans="1:4" ht="16.149999999999999" customHeight="1" x14ac:dyDescent="0.25">
      <c r="A54" s="171" t="s">
        <v>176</v>
      </c>
      <c r="B54" s="176" t="s">
        <v>402</v>
      </c>
      <c r="C54" s="218">
        <v>0.13483145999999999</v>
      </c>
      <c r="D54" s="214"/>
    </row>
    <row r="55" spans="1:4" ht="16.149999999999999" customHeight="1" x14ac:dyDescent="0.25">
      <c r="A55" s="171" t="s">
        <v>176</v>
      </c>
      <c r="B55" s="176" t="s">
        <v>403</v>
      </c>
      <c r="C55" s="218">
        <v>0.16853932999999999</v>
      </c>
      <c r="D55" s="214"/>
    </row>
    <row r="56" spans="1:4" ht="16.149999999999999" customHeight="1" x14ac:dyDescent="0.25">
      <c r="A56" s="171" t="s">
        <v>176</v>
      </c>
      <c r="B56" s="173" t="s">
        <v>185</v>
      </c>
      <c r="C56" s="216">
        <v>1</v>
      </c>
      <c r="D56" s="215"/>
    </row>
    <row r="58" spans="1:4" ht="16.149999999999999" customHeight="1" x14ac:dyDescent="0.25">
      <c r="A58" s="195" t="s">
        <v>404</v>
      </c>
      <c r="B58" s="195"/>
      <c r="C58" s="210" t="s">
        <v>175</v>
      </c>
      <c r="D58" s="210"/>
    </row>
    <row r="59" spans="1:4" ht="16.149999999999999" customHeight="1" x14ac:dyDescent="0.25">
      <c r="A59" s="171" t="s">
        <v>176</v>
      </c>
      <c r="B59" s="176" t="s">
        <v>397</v>
      </c>
      <c r="C59" s="218">
        <v>1.111111E-2</v>
      </c>
      <c r="D59" s="214"/>
    </row>
    <row r="60" spans="1:4" ht="16.149999999999999" customHeight="1" x14ac:dyDescent="0.25">
      <c r="A60" s="171" t="s">
        <v>176</v>
      </c>
      <c r="B60" s="176" t="s">
        <v>398</v>
      </c>
      <c r="C60" s="218">
        <v>0.28888889000000001</v>
      </c>
      <c r="D60" s="214"/>
    </row>
    <row r="61" spans="1:4" ht="16.149999999999999" customHeight="1" x14ac:dyDescent="0.25">
      <c r="A61" s="171" t="s">
        <v>176</v>
      </c>
      <c r="B61" s="176" t="s">
        <v>399</v>
      </c>
      <c r="C61" s="218">
        <v>0.22222222</v>
      </c>
      <c r="D61" s="214"/>
    </row>
    <row r="62" spans="1:4" ht="16.149999999999999" customHeight="1" x14ac:dyDescent="0.25">
      <c r="A62" s="171" t="s">
        <v>176</v>
      </c>
      <c r="B62" s="176" t="s">
        <v>400</v>
      </c>
      <c r="C62" s="218">
        <v>0.17777778</v>
      </c>
      <c r="D62" s="214"/>
    </row>
    <row r="63" spans="1:4" ht="16.149999999999999" customHeight="1" x14ac:dyDescent="0.25">
      <c r="A63" s="171" t="s">
        <v>176</v>
      </c>
      <c r="B63" s="176" t="s">
        <v>401</v>
      </c>
      <c r="C63" s="218">
        <v>0.13333333</v>
      </c>
      <c r="D63" s="214"/>
    </row>
    <row r="64" spans="1:4" ht="16.149999999999999" customHeight="1" x14ac:dyDescent="0.25">
      <c r="A64" s="171" t="s">
        <v>176</v>
      </c>
      <c r="B64" s="176" t="s">
        <v>402</v>
      </c>
      <c r="C64" s="218">
        <v>0.11111111</v>
      </c>
      <c r="D64" s="214"/>
    </row>
    <row r="65" spans="1:4" ht="16.149999999999999" customHeight="1" x14ac:dyDescent="0.25">
      <c r="A65" s="171" t="s">
        <v>176</v>
      </c>
      <c r="B65" s="176" t="s">
        <v>403</v>
      </c>
      <c r="C65" s="218">
        <v>5.5555559999999997E-2</v>
      </c>
      <c r="D65" s="214"/>
    </row>
    <row r="66" spans="1:4" ht="16.149999999999999" customHeight="1" x14ac:dyDescent="0.25">
      <c r="A66" s="171" t="s">
        <v>176</v>
      </c>
      <c r="B66" s="173" t="s">
        <v>185</v>
      </c>
      <c r="C66" s="216">
        <v>1</v>
      </c>
      <c r="D66" s="215"/>
    </row>
    <row r="68" spans="1:4" ht="32.1" customHeight="1" x14ac:dyDescent="0.25">
      <c r="A68" s="195" t="s">
        <v>405</v>
      </c>
      <c r="B68" s="195"/>
      <c r="C68" s="195" t="s">
        <v>176</v>
      </c>
      <c r="D68" s="195"/>
    </row>
    <row r="69" spans="1:4" ht="65.099999999999994" customHeight="1" x14ac:dyDescent="0.25">
      <c r="A69" s="195" t="s">
        <v>406</v>
      </c>
      <c r="B69" s="195"/>
      <c r="C69" s="175" t="s">
        <v>407</v>
      </c>
      <c r="D69" s="175" t="s">
        <v>408</v>
      </c>
    </row>
    <row r="70" spans="1:4" ht="16.149999999999999" customHeight="1" x14ac:dyDescent="0.25">
      <c r="A70" s="171" t="s">
        <v>176</v>
      </c>
      <c r="B70" s="176" t="s">
        <v>286</v>
      </c>
      <c r="C70" s="180">
        <v>0.72340426000000002</v>
      </c>
      <c r="D70" s="180">
        <v>0.69148936000000005</v>
      </c>
    </row>
    <row r="71" spans="1:4" ht="16.149999999999999" customHeight="1" x14ac:dyDescent="0.25">
      <c r="A71" s="171" t="s">
        <v>176</v>
      </c>
      <c r="B71" s="176" t="s">
        <v>409</v>
      </c>
      <c r="C71" s="180">
        <v>6.3829789999999997E-2</v>
      </c>
      <c r="D71" s="180">
        <v>6.3829789999999997E-2</v>
      </c>
    </row>
    <row r="72" spans="1:4" ht="16.149999999999999" customHeight="1" x14ac:dyDescent="0.25">
      <c r="A72" s="171" t="s">
        <v>176</v>
      </c>
      <c r="B72" s="176" t="s">
        <v>410</v>
      </c>
      <c r="C72" s="180">
        <v>0.14893617000000001</v>
      </c>
      <c r="D72" s="180">
        <v>0.18085106000000001</v>
      </c>
    </row>
    <row r="73" spans="1:4" ht="16.149999999999999" customHeight="1" x14ac:dyDescent="0.25">
      <c r="A73" s="171" t="s">
        <v>176</v>
      </c>
      <c r="B73" s="176" t="s">
        <v>411</v>
      </c>
      <c r="C73" s="180">
        <v>4.2553189999999998E-2</v>
      </c>
      <c r="D73" s="180">
        <v>3.1914890000000001E-2</v>
      </c>
    </row>
    <row r="74" spans="1:4" ht="16.149999999999999" customHeight="1" x14ac:dyDescent="0.25">
      <c r="A74" s="171" t="s">
        <v>176</v>
      </c>
      <c r="B74" s="176" t="s">
        <v>412</v>
      </c>
      <c r="C74" s="180">
        <v>2.12766E-2</v>
      </c>
      <c r="D74" s="180">
        <v>3.1914890000000001E-2</v>
      </c>
    </row>
    <row r="75" spans="1:4" ht="16.149999999999999" customHeight="1" x14ac:dyDescent="0.25">
      <c r="A75" s="171" t="s">
        <v>176</v>
      </c>
      <c r="B75" s="173" t="s">
        <v>185</v>
      </c>
      <c r="C75" s="179">
        <v>1</v>
      </c>
      <c r="D75" s="179">
        <v>1</v>
      </c>
    </row>
    <row r="77" spans="1:4" ht="32.1" customHeight="1" x14ac:dyDescent="0.25">
      <c r="A77" s="195" t="s">
        <v>413</v>
      </c>
      <c r="B77" s="195"/>
      <c r="C77" s="195" t="s">
        <v>176</v>
      </c>
      <c r="D77" s="195"/>
    </row>
    <row r="78" spans="1:4" ht="16.149999999999999" customHeight="1" x14ac:dyDescent="0.25">
      <c r="A78" s="195" t="s">
        <v>176</v>
      </c>
      <c r="B78" s="195"/>
      <c r="C78" s="195"/>
      <c r="D78" s="195"/>
    </row>
    <row r="79" spans="1:4" ht="16.149999999999999" customHeight="1" x14ac:dyDescent="0.25">
      <c r="A79" s="195" t="s">
        <v>414</v>
      </c>
      <c r="B79" s="195"/>
      <c r="C79" s="210" t="s">
        <v>175</v>
      </c>
      <c r="D79" s="210"/>
    </row>
    <row r="80" spans="1:4" ht="16.149999999999999" customHeight="1" x14ac:dyDescent="0.25">
      <c r="A80" s="171" t="s">
        <v>176</v>
      </c>
      <c r="B80" s="176" t="s">
        <v>285</v>
      </c>
      <c r="C80" s="218">
        <v>0.4375</v>
      </c>
      <c r="D80" s="214"/>
    </row>
    <row r="81" spans="1:4" ht="16.149999999999999" customHeight="1" x14ac:dyDescent="0.25">
      <c r="A81" s="171" t="s">
        <v>176</v>
      </c>
      <c r="B81" s="176" t="s">
        <v>286</v>
      </c>
      <c r="C81" s="218">
        <v>0.5625</v>
      </c>
      <c r="D81" s="214"/>
    </row>
    <row r="82" spans="1:4" ht="16.149999999999999" customHeight="1" x14ac:dyDescent="0.25">
      <c r="A82" s="171" t="s">
        <v>176</v>
      </c>
      <c r="B82" s="173" t="s">
        <v>185</v>
      </c>
      <c r="C82" s="216">
        <v>1</v>
      </c>
      <c r="D82" s="215"/>
    </row>
    <row r="84" spans="1:4" ht="32.1" customHeight="1" x14ac:dyDescent="0.25">
      <c r="A84" s="195" t="s">
        <v>415</v>
      </c>
      <c r="B84" s="195"/>
      <c r="C84" s="195" t="s">
        <v>176</v>
      </c>
      <c r="D84" s="195"/>
    </row>
    <row r="85" spans="1:4" ht="65.099999999999994" customHeight="1" x14ac:dyDescent="0.25">
      <c r="A85" s="195" t="s">
        <v>416</v>
      </c>
      <c r="B85" s="195"/>
      <c r="C85" s="175" t="s">
        <v>407</v>
      </c>
      <c r="D85" s="175" t="s">
        <v>408</v>
      </c>
    </row>
    <row r="86" spans="1:4" ht="16.149999999999999" customHeight="1" x14ac:dyDescent="0.25">
      <c r="A86" s="171" t="s">
        <v>176</v>
      </c>
      <c r="B86" s="176" t="s">
        <v>397</v>
      </c>
      <c r="C86" s="180">
        <v>1.098901E-2</v>
      </c>
      <c r="D86" s="180">
        <v>1.086957E-2</v>
      </c>
    </row>
    <row r="87" spans="1:4" ht="16.149999999999999" customHeight="1" x14ac:dyDescent="0.25">
      <c r="A87" s="171" t="s">
        <v>176</v>
      </c>
      <c r="B87" s="176" t="s">
        <v>417</v>
      </c>
      <c r="C87" s="180">
        <v>2.1978020000000001E-2</v>
      </c>
      <c r="D87" s="180">
        <v>6.521739E-2</v>
      </c>
    </row>
    <row r="88" spans="1:4" ht="16.149999999999999" customHeight="1" x14ac:dyDescent="0.25">
      <c r="A88" s="171" t="s">
        <v>176</v>
      </c>
      <c r="B88" s="176" t="s">
        <v>418</v>
      </c>
      <c r="C88" s="180">
        <v>9.8901100000000006E-2</v>
      </c>
      <c r="D88" s="180">
        <v>4.3478259999999998E-2</v>
      </c>
    </row>
    <row r="89" spans="1:4" ht="16.149999999999999" customHeight="1" x14ac:dyDescent="0.25">
      <c r="A89" s="171" t="s">
        <v>176</v>
      </c>
      <c r="B89" s="176" t="s">
        <v>419</v>
      </c>
      <c r="C89" s="180">
        <v>1.098901E-2</v>
      </c>
      <c r="D89" s="180">
        <v>3.2608699999999997E-2</v>
      </c>
    </row>
    <row r="90" spans="1:4" ht="16.149999999999999" customHeight="1" x14ac:dyDescent="0.25">
      <c r="A90" s="171" t="s">
        <v>176</v>
      </c>
      <c r="B90" s="176" t="s">
        <v>420</v>
      </c>
      <c r="C90" s="180">
        <v>1.098901E-2</v>
      </c>
      <c r="D90" s="180">
        <v>2.1739129999999999E-2</v>
      </c>
    </row>
    <row r="91" spans="1:4" ht="16.149999999999999" customHeight="1" x14ac:dyDescent="0.25">
      <c r="A91" s="171" t="s">
        <v>176</v>
      </c>
      <c r="B91" s="176" t="s">
        <v>421</v>
      </c>
      <c r="C91" s="180">
        <v>3.2967030000000001E-2</v>
      </c>
      <c r="D91" s="180">
        <v>3.2608699999999997E-2</v>
      </c>
    </row>
    <row r="92" spans="1:4" ht="16.149999999999999" customHeight="1" x14ac:dyDescent="0.25">
      <c r="A92" s="171" t="s">
        <v>176</v>
      </c>
      <c r="B92" s="176" t="s">
        <v>422</v>
      </c>
      <c r="C92" s="180">
        <v>0.81318681000000004</v>
      </c>
      <c r="D92" s="180">
        <v>0.79347825999999999</v>
      </c>
    </row>
    <row r="93" spans="1:4" ht="16.149999999999999" customHeight="1" x14ac:dyDescent="0.25">
      <c r="A93" s="171" t="s">
        <v>176</v>
      </c>
      <c r="B93" s="173" t="s">
        <v>185</v>
      </c>
      <c r="C93" s="179">
        <v>1</v>
      </c>
      <c r="D93" s="179">
        <v>1</v>
      </c>
    </row>
    <row r="95" spans="1:4" ht="32.1" customHeight="1" x14ac:dyDescent="0.25">
      <c r="A95" s="195" t="s">
        <v>423</v>
      </c>
      <c r="B95" s="195"/>
      <c r="C95" s="195" t="s">
        <v>176</v>
      </c>
      <c r="D95" s="195"/>
    </row>
    <row r="96" spans="1:4" ht="16.149999999999999" customHeight="1" x14ac:dyDescent="0.25">
      <c r="A96" s="195" t="s">
        <v>176</v>
      </c>
      <c r="B96" s="195"/>
      <c r="C96" s="195"/>
      <c r="D96" s="195"/>
    </row>
    <row r="97" spans="1:4" ht="16.149999999999999" customHeight="1" x14ac:dyDescent="0.25">
      <c r="A97" s="195" t="s">
        <v>424</v>
      </c>
      <c r="B97" s="195"/>
      <c r="C97" s="210" t="s">
        <v>175</v>
      </c>
      <c r="D97" s="210"/>
    </row>
    <row r="98" spans="1:4" ht="16.149999999999999" customHeight="1" x14ac:dyDescent="0.25">
      <c r="A98" s="171" t="s">
        <v>176</v>
      </c>
      <c r="B98" s="176" t="s">
        <v>285</v>
      </c>
      <c r="C98" s="218">
        <v>0.44444444</v>
      </c>
      <c r="D98" s="214"/>
    </row>
    <row r="99" spans="1:4" ht="16.149999999999999" customHeight="1" x14ac:dyDescent="0.25">
      <c r="A99" s="171" t="s">
        <v>176</v>
      </c>
      <c r="B99" s="176" t="s">
        <v>286</v>
      </c>
      <c r="C99" s="218">
        <v>0.55555555999999995</v>
      </c>
      <c r="D99" s="214"/>
    </row>
    <row r="100" spans="1:4" ht="16.149999999999999" customHeight="1" x14ac:dyDescent="0.25">
      <c r="A100" s="171" t="s">
        <v>176</v>
      </c>
      <c r="B100" s="173" t="s">
        <v>185</v>
      </c>
      <c r="C100" s="216">
        <v>1</v>
      </c>
      <c r="D100" s="215"/>
    </row>
    <row r="102" spans="1:4" ht="21" customHeight="1" x14ac:dyDescent="0.3">
      <c r="A102" s="219" t="s">
        <v>425</v>
      </c>
      <c r="B102" s="219"/>
      <c r="C102" s="219"/>
      <c r="D102" s="219"/>
    </row>
    <row r="104" spans="1:4" ht="16.149999999999999" customHeight="1" x14ac:dyDescent="0.25">
      <c r="A104" s="195" t="s">
        <v>426</v>
      </c>
      <c r="B104" s="195"/>
      <c r="C104" s="210" t="s">
        <v>175</v>
      </c>
      <c r="D104" s="210"/>
    </row>
    <row r="105" spans="1:4" ht="16.149999999999999" customHeight="1" x14ac:dyDescent="0.25">
      <c r="A105" s="171" t="s">
        <v>176</v>
      </c>
      <c r="B105" s="176" t="s">
        <v>285</v>
      </c>
      <c r="C105" s="218">
        <v>6.8965520000000002E-2</v>
      </c>
      <c r="D105" s="214"/>
    </row>
    <row r="106" spans="1:4" ht="16.149999999999999" customHeight="1" x14ac:dyDescent="0.25">
      <c r="A106" s="171" t="s">
        <v>176</v>
      </c>
      <c r="B106" s="176" t="s">
        <v>286</v>
      </c>
      <c r="C106" s="218">
        <v>0.93103448</v>
      </c>
      <c r="D106" s="214"/>
    </row>
    <row r="107" spans="1:4" ht="16.149999999999999" customHeight="1" x14ac:dyDescent="0.25">
      <c r="A107" s="171" t="s">
        <v>176</v>
      </c>
      <c r="B107" s="173" t="s">
        <v>185</v>
      </c>
      <c r="C107" s="216">
        <v>1</v>
      </c>
      <c r="D107" s="215"/>
    </row>
    <row r="109" spans="1:4" ht="16.149999999999999" customHeight="1" x14ac:dyDescent="0.25">
      <c r="A109" s="195" t="s">
        <v>427</v>
      </c>
      <c r="B109" s="195"/>
      <c r="C109" s="210" t="s">
        <v>175</v>
      </c>
      <c r="D109" s="210"/>
    </row>
    <row r="110" spans="1:4" ht="16.149999999999999" customHeight="1" x14ac:dyDescent="0.25">
      <c r="A110" s="171" t="s">
        <v>176</v>
      </c>
      <c r="B110" s="176" t="s">
        <v>82</v>
      </c>
      <c r="C110" s="218">
        <v>0.68604651000000005</v>
      </c>
      <c r="D110" s="214"/>
    </row>
    <row r="111" spans="1:4" ht="16.149999999999999" customHeight="1" x14ac:dyDescent="0.25">
      <c r="A111" s="171" t="s">
        <v>176</v>
      </c>
      <c r="B111" s="176" t="s">
        <v>85</v>
      </c>
      <c r="C111" s="218">
        <v>0.23255814</v>
      </c>
      <c r="D111" s="214"/>
    </row>
    <row r="112" spans="1:4" ht="16.149999999999999" customHeight="1" x14ac:dyDescent="0.25">
      <c r="A112" s="171" t="s">
        <v>176</v>
      </c>
      <c r="B112" s="176" t="s">
        <v>88</v>
      </c>
      <c r="C112" s="218">
        <v>8.1395350000000005E-2</v>
      </c>
      <c r="D112" s="214"/>
    </row>
    <row r="113" spans="1:4" ht="16.149999999999999" customHeight="1" x14ac:dyDescent="0.25">
      <c r="A113" s="171" t="s">
        <v>176</v>
      </c>
      <c r="B113" s="173" t="s">
        <v>185</v>
      </c>
      <c r="C113" s="216">
        <v>1</v>
      </c>
      <c r="D113" s="215"/>
    </row>
    <row r="115" spans="1:4" ht="16.149999999999999" customHeight="1" x14ac:dyDescent="0.25">
      <c r="A115" s="195" t="s">
        <v>428</v>
      </c>
      <c r="B115" s="195"/>
      <c r="C115" s="210" t="s">
        <v>175</v>
      </c>
      <c r="D115" s="210"/>
    </row>
    <row r="116" spans="1:4" ht="16.149999999999999" customHeight="1" x14ac:dyDescent="0.25">
      <c r="A116" s="171" t="s">
        <v>176</v>
      </c>
      <c r="B116" s="176" t="s">
        <v>429</v>
      </c>
      <c r="C116" s="218">
        <v>9.4117649999999997E-2</v>
      </c>
      <c r="D116" s="214"/>
    </row>
    <row r="117" spans="1:4" ht="16.149999999999999" customHeight="1" x14ac:dyDescent="0.25">
      <c r="A117" s="171" t="s">
        <v>176</v>
      </c>
      <c r="B117" s="176" t="s">
        <v>430</v>
      </c>
      <c r="C117" s="218">
        <v>0.36470587999999998</v>
      </c>
      <c r="D117" s="214"/>
    </row>
    <row r="118" spans="1:4" ht="16.149999999999999" customHeight="1" x14ac:dyDescent="0.25">
      <c r="A118" s="171" t="s">
        <v>176</v>
      </c>
      <c r="B118" s="176" t="s">
        <v>431</v>
      </c>
      <c r="C118" s="218">
        <v>0.27058823999999998</v>
      </c>
      <c r="D118" s="214"/>
    </row>
    <row r="119" spans="1:4" ht="16.149999999999999" customHeight="1" x14ac:dyDescent="0.25">
      <c r="A119" s="171" t="s">
        <v>176</v>
      </c>
      <c r="B119" s="176" t="s">
        <v>432</v>
      </c>
      <c r="C119" s="218">
        <v>0.16470588</v>
      </c>
      <c r="D119" s="214"/>
    </row>
    <row r="120" spans="1:4" ht="16.149999999999999" customHeight="1" x14ac:dyDescent="0.25">
      <c r="A120" s="171" t="s">
        <v>176</v>
      </c>
      <c r="B120" s="176" t="s">
        <v>433</v>
      </c>
      <c r="C120" s="218">
        <v>0.10588235</v>
      </c>
      <c r="D120" s="214"/>
    </row>
    <row r="121" spans="1:4" ht="16.149999999999999" customHeight="1" x14ac:dyDescent="0.25">
      <c r="A121" s="171" t="s">
        <v>176</v>
      </c>
      <c r="B121" s="173" t="s">
        <v>185</v>
      </c>
      <c r="C121" s="216">
        <v>1</v>
      </c>
      <c r="D121" s="215"/>
    </row>
    <row r="123" spans="1:4" ht="16.149999999999999" customHeight="1" x14ac:dyDescent="0.25">
      <c r="A123" s="195" t="s">
        <v>434</v>
      </c>
      <c r="B123" s="195"/>
      <c r="C123" s="210" t="s">
        <v>175</v>
      </c>
      <c r="D123" s="210"/>
    </row>
    <row r="124" spans="1:4" ht="16.149999999999999" customHeight="1" x14ac:dyDescent="0.25">
      <c r="A124" s="171" t="s">
        <v>176</v>
      </c>
      <c r="B124" s="176" t="s">
        <v>435</v>
      </c>
      <c r="C124" s="214" t="s">
        <v>184</v>
      </c>
      <c r="D124" s="214"/>
    </row>
    <row r="125" spans="1:4" ht="16.149999999999999" customHeight="1" x14ac:dyDescent="0.25">
      <c r="A125" s="171" t="s">
        <v>176</v>
      </c>
      <c r="B125" s="176" t="s">
        <v>436</v>
      </c>
      <c r="C125" s="214" t="s">
        <v>184</v>
      </c>
      <c r="D125" s="214"/>
    </row>
    <row r="126" spans="1:4" ht="16.149999999999999" customHeight="1" x14ac:dyDescent="0.25">
      <c r="A126" s="171" t="s">
        <v>176</v>
      </c>
      <c r="B126" s="176" t="s">
        <v>89</v>
      </c>
      <c r="C126" s="214" t="s">
        <v>184</v>
      </c>
      <c r="D126" s="214"/>
    </row>
    <row r="127" spans="1:4" ht="16.149999999999999" customHeight="1" x14ac:dyDescent="0.25">
      <c r="A127" s="171" t="s">
        <v>176</v>
      </c>
      <c r="B127" s="176" t="s">
        <v>437</v>
      </c>
      <c r="C127" s="214" t="s">
        <v>184</v>
      </c>
      <c r="D127" s="214"/>
    </row>
    <row r="128" spans="1:4" ht="16.149999999999999" customHeight="1" x14ac:dyDescent="0.25">
      <c r="A128" s="171" t="s">
        <v>176</v>
      </c>
      <c r="B128" s="173" t="s">
        <v>185</v>
      </c>
      <c r="C128" s="215" t="s">
        <v>184</v>
      </c>
      <c r="D128" s="215"/>
    </row>
    <row r="129" spans="1:4" ht="16.149999999999999" customHeight="1" x14ac:dyDescent="0.2">
      <c r="A129" s="217" t="s">
        <v>438</v>
      </c>
      <c r="B129" s="217"/>
      <c r="C129" s="217"/>
      <c r="D129" s="217"/>
    </row>
    <row r="131" spans="1:4" ht="16.149999999999999" customHeight="1" x14ac:dyDescent="0.25">
      <c r="A131" s="195" t="s">
        <v>439</v>
      </c>
      <c r="B131" s="195"/>
      <c r="C131" s="210" t="s">
        <v>175</v>
      </c>
      <c r="D131" s="210"/>
    </row>
    <row r="132" spans="1:4" ht="16.149999999999999" customHeight="1" x14ac:dyDescent="0.25">
      <c r="A132" s="171" t="s">
        <v>176</v>
      </c>
      <c r="B132" s="176" t="s">
        <v>285</v>
      </c>
      <c r="C132" s="218">
        <v>6.6666669999999997E-2</v>
      </c>
      <c r="D132" s="214"/>
    </row>
    <row r="133" spans="1:4" ht="16.149999999999999" customHeight="1" x14ac:dyDescent="0.25">
      <c r="A133" s="171" t="s">
        <v>176</v>
      </c>
      <c r="B133" s="176" t="s">
        <v>286</v>
      </c>
      <c r="C133" s="218">
        <v>0.93333332999999996</v>
      </c>
      <c r="D133" s="214"/>
    </row>
    <row r="134" spans="1:4" ht="16.149999999999999" customHeight="1" x14ac:dyDescent="0.25">
      <c r="A134" s="171" t="s">
        <v>176</v>
      </c>
      <c r="B134" s="173" t="s">
        <v>185</v>
      </c>
      <c r="C134" s="216">
        <v>1</v>
      </c>
      <c r="D134" s="215"/>
    </row>
    <row r="136" spans="1:4" ht="16.149999999999999" customHeight="1" x14ac:dyDescent="0.25">
      <c r="A136" s="195" t="s">
        <v>389</v>
      </c>
      <c r="B136" s="195"/>
      <c r="C136" s="210" t="s">
        <v>175</v>
      </c>
      <c r="D136" s="210"/>
    </row>
    <row r="137" spans="1:4" ht="16.149999999999999" customHeight="1" x14ac:dyDescent="0.25">
      <c r="A137" s="171" t="s">
        <v>176</v>
      </c>
      <c r="B137" s="176" t="s">
        <v>440</v>
      </c>
      <c r="C137" s="218">
        <v>0.37647058999999999</v>
      </c>
      <c r="D137" s="214"/>
    </row>
    <row r="138" spans="1:4" ht="16.149999999999999" customHeight="1" x14ac:dyDescent="0.25">
      <c r="A138" s="171" t="s">
        <v>176</v>
      </c>
      <c r="B138" s="176" t="s">
        <v>74</v>
      </c>
      <c r="C138" s="218">
        <v>0.62352940999999995</v>
      </c>
      <c r="D138" s="214"/>
    </row>
    <row r="139" spans="1:4" ht="16.149999999999999" customHeight="1" x14ac:dyDescent="0.25">
      <c r="A139" s="171" t="s">
        <v>176</v>
      </c>
      <c r="B139" s="173" t="s">
        <v>185</v>
      </c>
      <c r="C139" s="216">
        <v>1</v>
      </c>
      <c r="D139" s="215"/>
    </row>
    <row r="141" spans="1:4" ht="16.149999999999999" customHeight="1" x14ac:dyDescent="0.25">
      <c r="A141" s="195" t="s">
        <v>441</v>
      </c>
      <c r="B141" s="195"/>
      <c r="C141" s="210" t="s">
        <v>175</v>
      </c>
      <c r="D141" s="210"/>
    </row>
    <row r="142" spans="1:4" ht="16.149999999999999" customHeight="1" x14ac:dyDescent="0.25">
      <c r="A142" s="171" t="s">
        <v>176</v>
      </c>
      <c r="B142" s="176" t="s">
        <v>285</v>
      </c>
      <c r="C142" s="218">
        <v>0</v>
      </c>
      <c r="D142" s="214"/>
    </row>
    <row r="143" spans="1:4" ht="16.149999999999999" customHeight="1" x14ac:dyDescent="0.25">
      <c r="A143" s="171" t="s">
        <v>176</v>
      </c>
      <c r="B143" s="176" t="s">
        <v>286</v>
      </c>
      <c r="C143" s="218">
        <v>1</v>
      </c>
      <c r="D143" s="214"/>
    </row>
    <row r="144" spans="1:4" ht="16.149999999999999" customHeight="1" x14ac:dyDescent="0.25">
      <c r="A144" s="171" t="s">
        <v>176</v>
      </c>
      <c r="B144" s="173" t="s">
        <v>185</v>
      </c>
      <c r="C144" s="216">
        <v>1</v>
      </c>
      <c r="D144" s="215"/>
    </row>
    <row r="146" spans="1:4" ht="16.149999999999999" customHeight="1" x14ac:dyDescent="0.25">
      <c r="A146" s="195" t="s">
        <v>442</v>
      </c>
      <c r="B146" s="195"/>
      <c r="C146" s="210" t="s">
        <v>175</v>
      </c>
      <c r="D146" s="210"/>
    </row>
    <row r="147" spans="1:4" ht="16.149999999999999" customHeight="1" x14ac:dyDescent="0.25">
      <c r="A147" s="171" t="s">
        <v>176</v>
      </c>
      <c r="B147" s="176" t="s">
        <v>443</v>
      </c>
      <c r="C147" s="218">
        <v>0.90476190000000001</v>
      </c>
      <c r="D147" s="214"/>
    </row>
    <row r="148" spans="1:4" ht="16.149999999999999" customHeight="1" x14ac:dyDescent="0.25">
      <c r="A148" s="171" t="s">
        <v>176</v>
      </c>
      <c r="B148" s="176" t="s">
        <v>444</v>
      </c>
      <c r="C148" s="218">
        <v>4.7619050000000003E-2</v>
      </c>
      <c r="D148" s="214"/>
    </row>
    <row r="149" spans="1:4" ht="16.149999999999999" customHeight="1" x14ac:dyDescent="0.25">
      <c r="A149" s="171" t="s">
        <v>176</v>
      </c>
      <c r="B149" s="176" t="s">
        <v>445</v>
      </c>
      <c r="C149" s="214" t="s">
        <v>184</v>
      </c>
      <c r="D149" s="214"/>
    </row>
    <row r="150" spans="1:4" ht="16.149999999999999" customHeight="1" x14ac:dyDescent="0.25">
      <c r="A150" s="171" t="s">
        <v>176</v>
      </c>
      <c r="B150" s="176" t="s">
        <v>446</v>
      </c>
      <c r="C150" s="214" t="s">
        <v>184</v>
      </c>
      <c r="D150" s="214"/>
    </row>
    <row r="151" spans="1:4" ht="16.149999999999999" customHeight="1" x14ac:dyDescent="0.25">
      <c r="A151" s="171" t="s">
        <v>176</v>
      </c>
      <c r="B151" s="173" t="s">
        <v>185</v>
      </c>
      <c r="C151" s="216">
        <v>1</v>
      </c>
      <c r="D151" s="215"/>
    </row>
    <row r="152" spans="1:4" ht="16.149999999999999" customHeight="1" x14ac:dyDescent="0.2">
      <c r="A152" s="217" t="s">
        <v>447</v>
      </c>
      <c r="B152" s="217"/>
      <c r="C152" s="217"/>
      <c r="D152" s="217"/>
    </row>
    <row r="154" spans="1:4" ht="16.149999999999999" customHeight="1" x14ac:dyDescent="0.2">
      <c r="A154" s="144" t="s">
        <v>448</v>
      </c>
      <c r="B154" s="181"/>
      <c r="C154" s="181"/>
      <c r="D154" s="181"/>
    </row>
    <row r="155" spans="1:4" ht="16.149999999999999" customHeight="1" x14ac:dyDescent="0.2">
      <c r="A155" s="144" t="s">
        <v>449</v>
      </c>
      <c r="B155" s="181"/>
      <c r="C155" s="181"/>
      <c r="D155" s="181"/>
    </row>
    <row r="156" spans="1:4" ht="16.149999999999999" customHeight="1" x14ac:dyDescent="0.2">
      <c r="A156" s="144" t="s">
        <v>172</v>
      </c>
      <c r="B156" s="181"/>
      <c r="C156" s="181"/>
      <c r="D156" s="181"/>
    </row>
  </sheetData>
  <mergeCells count="140">
    <mergeCell ref="A1:D1"/>
    <mergeCell ref="A3:B3"/>
    <mergeCell ref="C3:D3"/>
    <mergeCell ref="C4:D4"/>
    <mergeCell ref="C5:D5"/>
    <mergeCell ref="C6:D6"/>
    <mergeCell ref="C13:D13"/>
    <mergeCell ref="C14:D14"/>
    <mergeCell ref="C15:D15"/>
    <mergeCell ref="A17:B17"/>
    <mergeCell ref="C17:D17"/>
    <mergeCell ref="C18:D18"/>
    <mergeCell ref="C7:D7"/>
    <mergeCell ref="A9:B9"/>
    <mergeCell ref="C9:D9"/>
    <mergeCell ref="C10:D10"/>
    <mergeCell ref="C11:D11"/>
    <mergeCell ref="C12:D12"/>
    <mergeCell ref="C25:D25"/>
    <mergeCell ref="A27:B27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37:D37"/>
    <mergeCell ref="C38:D38"/>
    <mergeCell ref="C39:D39"/>
    <mergeCell ref="A41:B41"/>
    <mergeCell ref="C41:D41"/>
    <mergeCell ref="A42:D42"/>
    <mergeCell ref="C31:D31"/>
    <mergeCell ref="C32:D32"/>
    <mergeCell ref="A34:B34"/>
    <mergeCell ref="C34:D34"/>
    <mergeCell ref="C35:D35"/>
    <mergeCell ref="C36:D36"/>
    <mergeCell ref="C49:D49"/>
    <mergeCell ref="C50:D50"/>
    <mergeCell ref="C51:D51"/>
    <mergeCell ref="C52:D52"/>
    <mergeCell ref="C53:D53"/>
    <mergeCell ref="C54:D54"/>
    <mergeCell ref="A43:B43"/>
    <mergeCell ref="C43:D43"/>
    <mergeCell ref="C44:D44"/>
    <mergeCell ref="C45:D45"/>
    <mergeCell ref="C46:D46"/>
    <mergeCell ref="A48:B48"/>
    <mergeCell ref="C48:D48"/>
    <mergeCell ref="C61:D61"/>
    <mergeCell ref="C62:D62"/>
    <mergeCell ref="C63:D63"/>
    <mergeCell ref="C64:D64"/>
    <mergeCell ref="C65:D65"/>
    <mergeCell ref="C66:D66"/>
    <mergeCell ref="C55:D55"/>
    <mergeCell ref="C56:D56"/>
    <mergeCell ref="A58:B58"/>
    <mergeCell ref="C58:D58"/>
    <mergeCell ref="C59:D59"/>
    <mergeCell ref="C60:D60"/>
    <mergeCell ref="A79:B79"/>
    <mergeCell ref="C79:D79"/>
    <mergeCell ref="C80:D80"/>
    <mergeCell ref="C81:D81"/>
    <mergeCell ref="C82:D82"/>
    <mergeCell ref="A84:B84"/>
    <mergeCell ref="C84:D84"/>
    <mergeCell ref="A68:B68"/>
    <mergeCell ref="C68:D68"/>
    <mergeCell ref="A69:B69"/>
    <mergeCell ref="A77:B77"/>
    <mergeCell ref="C77:D77"/>
    <mergeCell ref="A78:D78"/>
    <mergeCell ref="C98:D98"/>
    <mergeCell ref="C99:D99"/>
    <mergeCell ref="C100:D100"/>
    <mergeCell ref="A102:D102"/>
    <mergeCell ref="A104:B104"/>
    <mergeCell ref="C104:D104"/>
    <mergeCell ref="A85:B85"/>
    <mergeCell ref="A95:B95"/>
    <mergeCell ref="C95:D95"/>
    <mergeCell ref="A96:D96"/>
    <mergeCell ref="A97:B97"/>
    <mergeCell ref="C97:D97"/>
    <mergeCell ref="C111:D111"/>
    <mergeCell ref="C112:D112"/>
    <mergeCell ref="C113:D113"/>
    <mergeCell ref="A115:B115"/>
    <mergeCell ref="C115:D115"/>
    <mergeCell ref="C116:D116"/>
    <mergeCell ref="C105:D105"/>
    <mergeCell ref="C106:D106"/>
    <mergeCell ref="C107:D107"/>
    <mergeCell ref="A109:B109"/>
    <mergeCell ref="C109:D109"/>
    <mergeCell ref="C110:D110"/>
    <mergeCell ref="C124:D124"/>
    <mergeCell ref="C125:D125"/>
    <mergeCell ref="C126:D126"/>
    <mergeCell ref="C127:D127"/>
    <mergeCell ref="C128:D128"/>
    <mergeCell ref="A129:D129"/>
    <mergeCell ref="C117:D117"/>
    <mergeCell ref="C118:D118"/>
    <mergeCell ref="C119:D119"/>
    <mergeCell ref="C120:D120"/>
    <mergeCell ref="C121:D121"/>
    <mergeCell ref="A123:B123"/>
    <mergeCell ref="C123:D123"/>
    <mergeCell ref="C137:D137"/>
    <mergeCell ref="C138:D138"/>
    <mergeCell ref="C139:D139"/>
    <mergeCell ref="A141:B141"/>
    <mergeCell ref="C141:D141"/>
    <mergeCell ref="C142:D142"/>
    <mergeCell ref="A131:B131"/>
    <mergeCell ref="C131:D131"/>
    <mergeCell ref="C132:D132"/>
    <mergeCell ref="C133:D133"/>
    <mergeCell ref="C134:D134"/>
    <mergeCell ref="A136:B136"/>
    <mergeCell ref="C136:D136"/>
    <mergeCell ref="C149:D149"/>
    <mergeCell ref="C150:D150"/>
    <mergeCell ref="C151:D151"/>
    <mergeCell ref="A152:D152"/>
    <mergeCell ref="C143:D143"/>
    <mergeCell ref="C144:D144"/>
    <mergeCell ref="A146:B146"/>
    <mergeCell ref="C146:D146"/>
    <mergeCell ref="C147:D147"/>
    <mergeCell ref="C148:D148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250" sqref="A250"/>
    </sheetView>
  </sheetViews>
  <sheetFormatPr defaultColWidth="8.85546875" defaultRowHeight="12.75" x14ac:dyDescent="0.2"/>
  <cols>
    <col min="1" max="1" width="3" style="1" customWidth="1"/>
    <col min="2" max="2" width="1.7109375" style="1" customWidth="1"/>
    <col min="3" max="3" width="3" style="1" customWidth="1"/>
    <col min="4" max="4" width="8.85546875" style="1"/>
    <col min="5" max="5" width="11.140625" style="1" customWidth="1"/>
    <col min="6" max="6" width="11.42578125" style="1" customWidth="1"/>
    <col min="7" max="7" width="12" style="1" customWidth="1"/>
    <col min="8" max="8" width="7.85546875" style="1" customWidth="1"/>
    <col min="9" max="9" width="9.140625" style="1" customWidth="1"/>
    <col min="10" max="10" width="16.42578125" style="1" customWidth="1"/>
    <col min="11" max="11" width="9.42578125" style="1" customWidth="1"/>
    <col min="12" max="12" width="12" style="1" customWidth="1"/>
    <col min="13" max="13" width="7.85546875" style="1" customWidth="1"/>
    <col min="14" max="16" width="8.85546875" style="1"/>
    <col min="17" max="17" width="10.28515625" style="1" customWidth="1"/>
    <col min="18" max="19" width="2.7109375" style="1" customWidth="1"/>
    <col min="20" max="37" width="2.7109375" style="3" customWidth="1"/>
    <col min="38" max="38" width="2.7109375" style="5" customWidth="1"/>
    <col min="39" max="39" width="2.7109375" style="4" customWidth="1"/>
    <col min="40" max="56" width="2.7109375" style="5" customWidth="1"/>
    <col min="57" max="62" width="2.7109375" style="44" customWidth="1"/>
    <col min="63" max="71" width="2.7109375" style="1" customWidth="1"/>
    <col min="72" max="16384" width="8.85546875" style="1"/>
  </cols>
  <sheetData>
    <row r="1" spans="2:53" ht="15.75" customHeight="1" thickBot="1" x14ac:dyDescent="0.25">
      <c r="S1" s="5"/>
      <c r="Z1" s="4"/>
      <c r="AA1" s="4"/>
      <c r="AB1" s="4"/>
      <c r="AC1" s="4"/>
      <c r="AH1" s="4"/>
      <c r="AI1" s="4"/>
      <c r="AJ1" s="4"/>
      <c r="AK1" s="4"/>
      <c r="AL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2:53" ht="15" customHeight="1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3"/>
      <c r="S2" s="5"/>
      <c r="T2" s="124" t="s">
        <v>0</v>
      </c>
      <c r="U2" s="124" t="s">
        <v>74</v>
      </c>
      <c r="V2" s="124" t="s">
        <v>75</v>
      </c>
      <c r="W2" s="125"/>
      <c r="X2" s="125"/>
      <c r="Y2" s="124" t="s">
        <v>76</v>
      </c>
      <c r="Z2" s="124" t="s">
        <v>77</v>
      </c>
      <c r="AA2" s="124" t="s">
        <v>78</v>
      </c>
      <c r="AB2" s="124" t="s">
        <v>79</v>
      </c>
      <c r="AC2" s="5"/>
      <c r="AD2" s="5"/>
      <c r="AE2" s="5"/>
      <c r="AF2" s="5"/>
      <c r="AG2" s="4"/>
      <c r="AH2" s="4"/>
      <c r="AI2" s="4"/>
      <c r="AJ2" s="4"/>
      <c r="AK2" s="4"/>
      <c r="AL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2:53" ht="25.5" customHeight="1" x14ac:dyDescent="0.4"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54"/>
      <c r="T3" s="5" t="s">
        <v>12</v>
      </c>
      <c r="U3" s="55">
        <v>0.62</v>
      </c>
      <c r="V3" s="55">
        <v>7.0000000000000007E-2</v>
      </c>
      <c r="W3" s="55"/>
      <c r="X3" s="55"/>
      <c r="Y3" s="55">
        <v>0.66</v>
      </c>
      <c r="Z3" s="55">
        <v>0.06</v>
      </c>
      <c r="AA3" s="55">
        <v>0.21</v>
      </c>
      <c r="AB3" s="55">
        <v>0.31</v>
      </c>
      <c r="AC3" s="55"/>
      <c r="AK3" s="5"/>
      <c r="AM3" s="5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12.75" customHeight="1" x14ac:dyDescent="0.2"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4"/>
      <c r="AK4" s="5"/>
      <c r="AM4" s="5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2:53" ht="12.75" customHeight="1" x14ac:dyDescent="0.2"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54"/>
      <c r="T5" s="124" t="s">
        <v>80</v>
      </c>
      <c r="U5" s="124" t="s">
        <v>81</v>
      </c>
      <c r="V5" s="124" t="s">
        <v>80</v>
      </c>
      <c r="W5" s="124" t="s">
        <v>81</v>
      </c>
      <c r="X5" s="124" t="s">
        <v>80</v>
      </c>
      <c r="Y5" s="124" t="s">
        <v>81</v>
      </c>
      <c r="Z5" s="124" t="s">
        <v>80</v>
      </c>
      <c r="AA5" s="124" t="s">
        <v>81</v>
      </c>
      <c r="AB5" s="124" t="s">
        <v>80</v>
      </c>
      <c r="AC5" s="124" t="s">
        <v>81</v>
      </c>
      <c r="AD5" s="124" t="s">
        <v>80</v>
      </c>
      <c r="AE5" s="124" t="s">
        <v>81</v>
      </c>
      <c r="AF5" s="124" t="s">
        <v>80</v>
      </c>
      <c r="AG5" s="124" t="s">
        <v>81</v>
      </c>
      <c r="AK5" s="5"/>
      <c r="AM5" s="5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ht="12.75" customHeight="1" x14ac:dyDescent="0.2">
      <c r="B6" s="9"/>
      <c r="C6" s="11"/>
      <c r="D6" s="11"/>
      <c r="E6" s="11"/>
      <c r="F6" s="11"/>
      <c r="G6" s="11"/>
      <c r="H6" s="11"/>
      <c r="I6" s="11"/>
      <c r="J6" s="18"/>
      <c r="K6" s="11"/>
      <c r="L6" s="11"/>
      <c r="M6" s="11"/>
      <c r="N6" s="11"/>
      <c r="O6" s="11"/>
      <c r="P6" s="11"/>
      <c r="Q6" s="11"/>
      <c r="R6" s="54"/>
      <c r="T6" s="5" t="str">
        <f>"29 years"&amp;CHAR(10)&amp;"and under"</f>
        <v>29 years
and under</v>
      </c>
      <c r="U6" s="56">
        <v>0.09</v>
      </c>
      <c r="V6" s="5" t="s">
        <v>82</v>
      </c>
      <c r="W6" s="56">
        <v>0.69</v>
      </c>
      <c r="X6" s="5" t="str">
        <f>"Less than High School/"&amp;CHAR(10)&amp;"High School Diploma/"&amp;CHAR(10)&amp;"GED"</f>
        <v>Less than High School/
High School Diploma/
GED</v>
      </c>
      <c r="Y6" s="56"/>
      <c r="Z6" s="5" t="str">
        <f>"Less than 1"&amp;CHAR(10)&amp;"year"</f>
        <v>Less than 1
year</v>
      </c>
      <c r="AA6" s="56">
        <v>0.01</v>
      </c>
      <c r="AB6" s="5" t="str">
        <f>"Less than 1"&amp;CHAR(10)&amp;"year"</f>
        <v>Less than 1
year</v>
      </c>
      <c r="AC6" s="56">
        <v>0</v>
      </c>
      <c r="AD6" s="57" t="s">
        <v>83</v>
      </c>
      <c r="AE6" s="56">
        <v>0.04</v>
      </c>
      <c r="AF6" s="5" t="s">
        <v>84</v>
      </c>
      <c r="AG6" s="56">
        <v>0</v>
      </c>
      <c r="AK6" s="5"/>
      <c r="AM6" s="5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8.75" customHeight="1" x14ac:dyDescent="0.2">
      <c r="B7" s="9"/>
      <c r="C7" s="11"/>
      <c r="D7" s="19"/>
      <c r="E7" s="19"/>
      <c r="F7" s="20"/>
      <c r="G7" s="20"/>
      <c r="H7" s="186"/>
      <c r="I7" s="186"/>
      <c r="J7" s="11"/>
      <c r="K7" s="11"/>
      <c r="L7" s="11"/>
      <c r="M7" s="11"/>
      <c r="N7" s="11"/>
      <c r="O7" s="11"/>
      <c r="P7" s="11"/>
      <c r="Q7" s="11"/>
      <c r="R7" s="54"/>
      <c r="T7" s="5" t="str">
        <f>"30-39"&amp;CHAR(10)&amp;"years old"</f>
        <v>30-39
years old</v>
      </c>
      <c r="U7" s="56">
        <v>0.36</v>
      </c>
      <c r="V7" s="5" t="s">
        <v>85</v>
      </c>
      <c r="W7" s="56">
        <v>0.23</v>
      </c>
      <c r="X7" s="5" t="str">
        <f>"Certification/"&amp;CHAR(10)&amp;"Some College/"&amp;CHAR(10)&amp;"Associate's Degree"</f>
        <v>Certification/
Some College/
Associate's Degree</v>
      </c>
      <c r="Y7" s="56"/>
      <c r="Z7" s="5" t="str">
        <f>"1 to 3"&amp;CHAR(10)&amp;"years"</f>
        <v>1 to 3
years</v>
      </c>
      <c r="AA7" s="56">
        <v>0.28999999999999998</v>
      </c>
      <c r="AB7" s="5" t="str">
        <f>"1 to 3"&amp;CHAR(10)&amp;"years"</f>
        <v>1 to 3
years</v>
      </c>
      <c r="AC7" s="56">
        <v>0.13</v>
      </c>
      <c r="AD7" s="5" t="s">
        <v>86</v>
      </c>
      <c r="AE7" s="56">
        <v>0.03</v>
      </c>
      <c r="AF7" s="5" t="s">
        <v>87</v>
      </c>
      <c r="AG7" s="56">
        <v>0.01</v>
      </c>
      <c r="AK7" s="5"/>
      <c r="AM7" s="5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6.5" customHeight="1" x14ac:dyDescent="0.25">
      <c r="B8" s="9"/>
      <c r="C8" s="11"/>
      <c r="D8" s="21"/>
      <c r="E8" s="172"/>
      <c r="F8" s="22"/>
      <c r="G8" s="23"/>
      <c r="H8" s="187"/>
      <c r="I8" s="187"/>
      <c r="J8" s="11"/>
      <c r="K8" s="11"/>
      <c r="L8" s="11"/>
      <c r="M8" s="11"/>
      <c r="N8" s="11"/>
      <c r="O8" s="11"/>
      <c r="P8" s="11"/>
      <c r="Q8" s="11"/>
      <c r="R8" s="54"/>
      <c r="T8" s="5" t="str">
        <f>"40-49"&amp;CHAR(10)&amp;"years old"</f>
        <v>40-49
years old</v>
      </c>
      <c r="U8" s="56">
        <v>0.27</v>
      </c>
      <c r="V8" s="5" t="s">
        <v>88</v>
      </c>
      <c r="W8" s="56">
        <v>0.08</v>
      </c>
      <c r="X8" s="5" t="s">
        <v>89</v>
      </c>
      <c r="Y8" s="56"/>
      <c r="Z8" s="5" t="str">
        <f>"4 to 5"&amp;CHAR(10)&amp;"years"</f>
        <v>4 to 5
years</v>
      </c>
      <c r="AA8" s="56">
        <v>0.22</v>
      </c>
      <c r="AB8" s="5" t="str">
        <f>"4 to 5"&amp;CHAR(10)&amp;"years"</f>
        <v>4 to 5
years</v>
      </c>
      <c r="AC8" s="56">
        <v>0.2</v>
      </c>
      <c r="AD8" s="5" t="s">
        <v>90</v>
      </c>
      <c r="AE8" s="56">
        <v>0.1</v>
      </c>
      <c r="AF8" s="5" t="s">
        <v>91</v>
      </c>
      <c r="AG8" s="56">
        <v>0.18</v>
      </c>
      <c r="AK8" s="5"/>
      <c r="AM8" s="5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6.5" customHeight="1" x14ac:dyDescent="0.25">
      <c r="B9" s="9"/>
      <c r="C9" s="11"/>
      <c r="D9" s="21"/>
      <c r="E9" s="172"/>
      <c r="F9" s="24"/>
      <c r="G9" s="23"/>
      <c r="H9" s="187"/>
      <c r="I9" s="187"/>
      <c r="J9" s="11"/>
      <c r="K9" s="11"/>
      <c r="L9" s="11"/>
      <c r="M9" s="11"/>
      <c r="N9" s="11"/>
      <c r="O9" s="11"/>
      <c r="P9" s="11"/>
      <c r="Q9" s="11"/>
      <c r="R9" s="54"/>
      <c r="T9" s="5" t="str">
        <f>"50-59"&amp;CHAR(10)&amp;"years old"</f>
        <v>50-59
years old</v>
      </c>
      <c r="U9" s="56">
        <v>0.16</v>
      </c>
      <c r="V9" s="5"/>
      <c r="W9" s="56"/>
      <c r="X9" s="5" t="str">
        <f>"Advanced Degrees "&amp;CHAR(10)&amp;"(Post Bachelor's Degree)"</f>
        <v>Advanced Degrees 
(Post Bachelor's Degree)</v>
      </c>
      <c r="Y9" s="56"/>
      <c r="Z9" s="5" t="str">
        <f>"6 to 10"&amp;CHAR(10)&amp;"years"</f>
        <v>6 to 10
years</v>
      </c>
      <c r="AA9" s="56">
        <v>0.18</v>
      </c>
      <c r="AB9" s="5" t="str">
        <f>"6 to 10"&amp;CHAR(10)&amp;"years"</f>
        <v>6 to 10
years</v>
      </c>
      <c r="AC9" s="56">
        <v>0.22</v>
      </c>
      <c r="AD9" s="5" t="s">
        <v>92</v>
      </c>
      <c r="AE9" s="56">
        <v>0.02</v>
      </c>
      <c r="AF9" s="5" t="s">
        <v>93</v>
      </c>
      <c r="AG9" s="56">
        <v>0.76</v>
      </c>
      <c r="AK9" s="26"/>
      <c r="AL9" s="26"/>
      <c r="AM9" s="26"/>
      <c r="AN9" s="26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2:53" ht="16.5" customHeight="1" x14ac:dyDescent="0.25">
      <c r="B10" s="9"/>
      <c r="C10" s="11"/>
      <c r="D10" s="172"/>
      <c r="E10" s="172"/>
      <c r="F10" s="24"/>
      <c r="G10" s="23"/>
      <c r="H10" s="187"/>
      <c r="I10" s="187"/>
      <c r="J10" s="11"/>
      <c r="K10" s="11"/>
      <c r="L10" s="11"/>
      <c r="M10" s="39"/>
      <c r="N10" s="11"/>
      <c r="O10" s="11"/>
      <c r="P10" s="11"/>
      <c r="Q10" s="11"/>
      <c r="R10" s="54"/>
      <c r="T10" s="5" t="str">
        <f>"60 years"&amp;CHAR(10)&amp;"or older"</f>
        <v>60 years
or older</v>
      </c>
      <c r="U10" s="56">
        <v>0.11</v>
      </c>
      <c r="V10" s="5"/>
      <c r="W10" s="56"/>
      <c r="X10" s="5"/>
      <c r="Y10" s="56"/>
      <c r="Z10" s="5" t="str">
        <f>"11 to 14"&amp;CHAR(10)&amp;"years"</f>
        <v>11 to 14
years</v>
      </c>
      <c r="AA10" s="56">
        <v>0.13</v>
      </c>
      <c r="AB10" s="5" t="str">
        <f>"11 to 14"&amp;CHAR(10)&amp;"years"</f>
        <v>11 to 14
years</v>
      </c>
      <c r="AC10" s="56">
        <v>0.13</v>
      </c>
      <c r="AD10" s="5" t="s">
        <v>94</v>
      </c>
      <c r="AE10" s="56">
        <v>0.81</v>
      </c>
      <c r="AF10" s="5" t="s">
        <v>95</v>
      </c>
      <c r="AG10" s="56">
        <v>0.04</v>
      </c>
      <c r="AK10" s="26"/>
      <c r="AL10" s="26"/>
      <c r="AM10" s="26"/>
      <c r="AN10" s="26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2:53" ht="16.5" customHeight="1" x14ac:dyDescent="0.25">
      <c r="B11" s="9"/>
      <c r="C11" s="11"/>
      <c r="D11" s="172"/>
      <c r="E11" s="172"/>
      <c r="F11" s="24"/>
      <c r="G11" s="23"/>
      <c r="H11" s="187"/>
      <c r="I11" s="187"/>
      <c r="J11" s="11"/>
      <c r="K11" s="11"/>
      <c r="L11" s="11"/>
      <c r="M11" s="11"/>
      <c r="N11" s="11"/>
      <c r="O11" s="11"/>
      <c r="P11" s="11"/>
      <c r="Q11" s="11"/>
      <c r="R11" s="54"/>
      <c r="T11" s="5"/>
      <c r="U11" s="5"/>
      <c r="V11" s="5"/>
      <c r="W11" s="56"/>
      <c r="X11" s="5"/>
      <c r="Y11" s="56"/>
      <c r="Z11" s="5" t="str">
        <f>"15 to 20"&amp;CHAR(10)&amp;"years"</f>
        <v>15 to 20
years</v>
      </c>
      <c r="AA11" s="56">
        <v>0.11</v>
      </c>
      <c r="AB11" s="5" t="str">
        <f>"15 to 20"&amp;CHAR(10)&amp;"years"</f>
        <v>15 to 20
years</v>
      </c>
      <c r="AC11" s="56">
        <v>0.13</v>
      </c>
      <c r="AD11" s="5"/>
      <c r="AE11" s="58"/>
      <c r="AF11" s="5" t="s">
        <v>96</v>
      </c>
      <c r="AG11" s="56">
        <v>0</v>
      </c>
      <c r="AK11" s="26"/>
      <c r="AL11" s="26"/>
      <c r="AM11" s="26"/>
      <c r="AN11" s="26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2:53" ht="16.5" customHeight="1" x14ac:dyDescent="0.25">
      <c r="B12" s="9"/>
      <c r="C12" s="11"/>
      <c r="D12" s="172"/>
      <c r="E12" s="172"/>
      <c r="F12" s="24"/>
      <c r="G12" s="23"/>
      <c r="H12" s="187"/>
      <c r="I12" s="187"/>
      <c r="J12" s="11"/>
      <c r="K12" s="11"/>
      <c r="L12" s="11"/>
      <c r="M12" s="11"/>
      <c r="N12" s="11"/>
      <c r="O12" s="11"/>
      <c r="P12" s="11"/>
      <c r="Q12" s="11"/>
      <c r="R12" s="54"/>
      <c r="T12" s="5"/>
      <c r="U12" s="5"/>
      <c r="V12" s="5"/>
      <c r="W12" s="5"/>
      <c r="X12" s="5"/>
      <c r="Y12" s="56"/>
      <c r="Z12" s="5" t="str">
        <f>"More than 20"&amp;CHAR(10)&amp;"years"</f>
        <v>More than 20
years</v>
      </c>
      <c r="AA12" s="56">
        <v>0.06</v>
      </c>
      <c r="AB12" s="5" t="str">
        <f>"More than 20"&amp;CHAR(10)&amp;"years"</f>
        <v>More than 20
years</v>
      </c>
      <c r="AC12" s="56">
        <v>0.17</v>
      </c>
      <c r="AD12" s="5"/>
      <c r="AE12" s="58"/>
      <c r="AF12" s="5" t="s">
        <v>97</v>
      </c>
      <c r="AG12" s="56">
        <v>0</v>
      </c>
      <c r="AH12" s="5"/>
      <c r="AJ12" s="26"/>
      <c r="AK12" s="26"/>
      <c r="AL12" s="26"/>
      <c r="AM12" s="26"/>
      <c r="AN12" s="26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2:53" ht="16.5" customHeight="1" x14ac:dyDescent="0.25">
      <c r="B13" s="9"/>
      <c r="C13" s="11"/>
      <c r="D13" s="183"/>
      <c r="E13" s="183"/>
      <c r="F13" s="27"/>
      <c r="G13" s="28"/>
      <c r="H13" s="184"/>
      <c r="I13" s="184"/>
      <c r="J13" s="11"/>
      <c r="K13" s="11"/>
      <c r="L13" s="11"/>
      <c r="M13" s="11"/>
      <c r="N13" s="11"/>
      <c r="O13" s="11"/>
      <c r="P13" s="11"/>
      <c r="Q13" s="11"/>
      <c r="R13" s="54"/>
      <c r="X13" s="5"/>
      <c r="Y13" s="56"/>
      <c r="AF13" s="5"/>
      <c r="AH13" s="5"/>
      <c r="AJ13" s="26"/>
      <c r="AK13" s="26"/>
      <c r="AL13" s="26"/>
      <c r="AM13" s="26"/>
      <c r="AN13" s="26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2:53" ht="13.5" customHeight="1" x14ac:dyDescent="0.2">
      <c r="B14" s="9"/>
      <c r="C14" s="11"/>
      <c r="D14" s="29"/>
      <c r="E14" s="29"/>
      <c r="F14" s="29"/>
      <c r="G14" s="29"/>
      <c r="H14" s="29"/>
      <c r="I14" s="29"/>
      <c r="J14" s="11"/>
      <c r="K14" s="11"/>
      <c r="L14" s="30"/>
      <c r="M14" s="11"/>
      <c r="N14" s="11"/>
      <c r="O14" s="11"/>
      <c r="P14" s="11"/>
      <c r="Q14" s="11"/>
      <c r="R14" s="54"/>
      <c r="AF14" s="5"/>
      <c r="AG14" s="5"/>
      <c r="AJ14" s="31"/>
      <c r="AK14" s="31"/>
      <c r="AL14" s="31"/>
      <c r="AM14" s="31"/>
      <c r="AN14" s="31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2:53" x14ac:dyDescent="0.2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4"/>
      <c r="AE15" s="55"/>
      <c r="AF15" s="5"/>
      <c r="AI15" s="5"/>
      <c r="AJ15" s="5"/>
      <c r="AK15" s="5"/>
      <c r="AM15" s="5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2:53" ht="13.5" customHeight="1" x14ac:dyDescent="0.2">
      <c r="B16" s="9"/>
      <c r="C16" s="11"/>
      <c r="D16" s="32"/>
      <c r="E16" s="33"/>
      <c r="F16" s="34"/>
      <c r="G16" s="34"/>
      <c r="H16" s="11"/>
      <c r="I16" s="33"/>
      <c r="J16" s="33"/>
      <c r="K16" s="34"/>
      <c r="L16" s="34"/>
      <c r="M16" s="11"/>
      <c r="N16" s="11"/>
      <c r="O16" s="11"/>
      <c r="P16" s="11"/>
      <c r="Q16" s="11"/>
      <c r="R16" s="54"/>
      <c r="AE16" s="55"/>
      <c r="AF16" s="5"/>
      <c r="AI16" s="5"/>
      <c r="AJ16" s="5"/>
      <c r="AK16" s="5"/>
      <c r="AM16" s="5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2:53" ht="12.75" customHeight="1" x14ac:dyDescent="0.2">
      <c r="B17" s="9"/>
      <c r="C17" s="11"/>
      <c r="D17" s="11"/>
      <c r="E17" s="11"/>
      <c r="F17" s="35"/>
      <c r="G17" s="36"/>
      <c r="H17" s="11"/>
      <c r="I17" s="11"/>
      <c r="J17" s="11"/>
      <c r="K17" s="35"/>
      <c r="L17" s="36"/>
      <c r="M17" s="11"/>
      <c r="N17" s="11"/>
      <c r="O17" s="11"/>
      <c r="P17" s="11"/>
      <c r="Q17" s="11"/>
      <c r="R17" s="54"/>
      <c r="AE17" s="55"/>
      <c r="AF17" s="5"/>
      <c r="AJ17" s="5"/>
      <c r="AK17" s="5"/>
      <c r="AM17" s="5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2:53" ht="12.75" customHeight="1" x14ac:dyDescent="0.2">
      <c r="B18" s="9"/>
      <c r="C18" s="11"/>
      <c r="D18" s="11"/>
      <c r="E18" s="11"/>
      <c r="F18" s="35"/>
      <c r="G18" s="36"/>
      <c r="H18" s="11"/>
      <c r="I18" s="11"/>
      <c r="J18" s="11"/>
      <c r="K18" s="35"/>
      <c r="L18" s="36"/>
      <c r="M18" s="11"/>
      <c r="N18" s="11"/>
      <c r="O18" s="11"/>
      <c r="P18" s="11"/>
      <c r="Q18" s="11"/>
      <c r="R18" s="54"/>
      <c r="W18" s="31"/>
      <c r="X18" s="31"/>
      <c r="Y18" s="31"/>
      <c r="Z18" s="31"/>
      <c r="AA18" s="5"/>
      <c r="AB18" s="58"/>
      <c r="AC18" s="25"/>
      <c r="AD18" s="26"/>
      <c r="AE18" s="55"/>
      <c r="AF18" s="5"/>
      <c r="AI18" s="5"/>
      <c r="AJ18" s="5"/>
      <c r="AK18" s="5"/>
      <c r="AM18" s="5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2:53" ht="12.75" customHeight="1" x14ac:dyDescent="0.2">
      <c r="B19" s="9"/>
      <c r="C19" s="11"/>
      <c r="D19" s="11"/>
      <c r="E19" s="11"/>
      <c r="F19" s="35"/>
      <c r="G19" s="36"/>
      <c r="H19" s="11"/>
      <c r="I19" s="11"/>
      <c r="J19" s="11"/>
      <c r="K19" s="35"/>
      <c r="L19" s="36"/>
      <c r="M19" s="11"/>
      <c r="N19" s="11"/>
      <c r="O19" s="11"/>
      <c r="P19" s="11"/>
      <c r="Q19" s="11"/>
      <c r="R19" s="54"/>
      <c r="W19" s="5"/>
      <c r="X19" s="5"/>
      <c r="Z19" s="5"/>
      <c r="AA19" s="5"/>
      <c r="AB19" s="58"/>
      <c r="AD19" s="26"/>
      <c r="AG19" s="5"/>
      <c r="AH19" s="5"/>
      <c r="AI19" s="5"/>
      <c r="AJ19" s="5"/>
      <c r="AK19" s="5"/>
      <c r="AM19" s="5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2:53" ht="12.75" customHeight="1" x14ac:dyDescent="0.2">
      <c r="B20" s="9"/>
      <c r="C20" s="11"/>
      <c r="D20" s="11"/>
      <c r="E20" s="11"/>
      <c r="F20" s="35"/>
      <c r="G20" s="36"/>
      <c r="H20" s="11"/>
      <c r="I20" s="11"/>
      <c r="J20" s="11"/>
      <c r="K20" s="35"/>
      <c r="L20" s="36"/>
      <c r="M20" s="11"/>
      <c r="N20" s="11"/>
      <c r="O20" s="11"/>
      <c r="P20" s="11"/>
      <c r="Q20" s="11"/>
      <c r="R20" s="54"/>
      <c r="X20" s="5"/>
      <c r="Y20" s="5"/>
      <c r="Z20" s="5"/>
      <c r="AA20" s="59"/>
      <c r="AB20" s="58"/>
      <c r="AC20" s="5"/>
      <c r="AD20" s="5"/>
      <c r="AG20" s="5"/>
      <c r="AH20" s="5"/>
      <c r="AI20" s="5"/>
      <c r="AJ20" s="5"/>
      <c r="AK20" s="5"/>
      <c r="AM20" s="5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2:53" ht="12.75" customHeight="1" x14ac:dyDescent="0.2">
      <c r="B21" s="9"/>
      <c r="C21" s="11"/>
      <c r="D21" s="11"/>
      <c r="E21" s="11"/>
      <c r="F21" s="35"/>
      <c r="G21" s="36"/>
      <c r="H21" s="11"/>
      <c r="I21" s="11"/>
      <c r="J21" s="11"/>
      <c r="K21" s="35"/>
      <c r="L21" s="36"/>
      <c r="M21" s="11"/>
      <c r="N21" s="11"/>
      <c r="O21" s="11"/>
      <c r="P21" s="11"/>
      <c r="Q21" s="11"/>
      <c r="R21" s="54"/>
      <c r="X21" s="5"/>
      <c r="Y21" s="5"/>
      <c r="Z21" s="5"/>
      <c r="AC21" s="5"/>
      <c r="AD21" s="5"/>
      <c r="AG21" s="5"/>
      <c r="AH21" s="5"/>
      <c r="AI21" s="5"/>
      <c r="AJ21" s="5"/>
      <c r="AK21" s="5"/>
      <c r="AM21" s="5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2:53" ht="12.75" customHeight="1" x14ac:dyDescent="0.2">
      <c r="B22" s="9"/>
      <c r="C22" s="11"/>
      <c r="D22" s="11"/>
      <c r="E22" s="11"/>
      <c r="F22" s="35"/>
      <c r="G22" s="36"/>
      <c r="H22" s="11"/>
      <c r="I22" s="11"/>
      <c r="J22" s="11"/>
      <c r="K22" s="35"/>
      <c r="L22" s="36"/>
      <c r="M22" s="11"/>
      <c r="N22" s="11"/>
      <c r="O22" s="11"/>
      <c r="P22" s="11"/>
      <c r="Q22" s="11"/>
      <c r="R22" s="54"/>
      <c r="W22" s="5"/>
      <c r="X22" s="5"/>
      <c r="Y22" s="5"/>
      <c r="Z22" s="5"/>
      <c r="AC22" s="5"/>
      <c r="AD22" s="5"/>
      <c r="AE22" s="5"/>
      <c r="AF22" s="5"/>
      <c r="AG22" s="5"/>
      <c r="AH22" s="5"/>
      <c r="AI22" s="5"/>
      <c r="AJ22" s="5"/>
      <c r="AK22" s="5"/>
      <c r="AM22" s="5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2:53" ht="12.75" customHeight="1" x14ac:dyDescent="0.2">
      <c r="B23" s="9"/>
      <c r="C23" s="11"/>
      <c r="D23" s="11"/>
      <c r="E23" s="11"/>
      <c r="F23" s="35"/>
      <c r="G23" s="36"/>
      <c r="H23" s="11"/>
      <c r="I23" s="11"/>
      <c r="J23" s="11"/>
      <c r="K23" s="35"/>
      <c r="L23" s="36"/>
      <c r="M23" s="11"/>
      <c r="N23" s="11"/>
      <c r="O23" s="11"/>
      <c r="P23" s="11"/>
      <c r="Q23" s="11"/>
      <c r="R23" s="54"/>
      <c r="W23" s="5"/>
      <c r="X23" s="40"/>
      <c r="Y23" s="40"/>
      <c r="AD23" s="5"/>
      <c r="AE23" s="5"/>
      <c r="AF23" s="5"/>
      <c r="AG23" s="5"/>
      <c r="AH23" s="5"/>
      <c r="AI23" s="5"/>
      <c r="AJ23" s="5"/>
      <c r="AK23" s="5"/>
      <c r="AM23" s="5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2:53" ht="12.75" customHeight="1" x14ac:dyDescent="0.2">
      <c r="B24" s="9"/>
      <c r="C24" s="11"/>
      <c r="D24" s="11"/>
      <c r="E24" s="11"/>
      <c r="F24" s="35"/>
      <c r="G24" s="36"/>
      <c r="H24" s="11"/>
      <c r="I24" s="11"/>
      <c r="J24" s="11"/>
      <c r="K24" s="35"/>
      <c r="L24" s="36"/>
      <c r="M24" s="11"/>
      <c r="N24" s="11"/>
      <c r="O24" s="11"/>
      <c r="P24" s="11"/>
      <c r="Q24" s="11"/>
      <c r="R24" s="54"/>
      <c r="W24" s="2"/>
      <c r="X24" s="2"/>
      <c r="Y24" s="2"/>
      <c r="Z24" s="2"/>
      <c r="AA24" s="2"/>
      <c r="AB24" s="2"/>
      <c r="AC24" s="2"/>
      <c r="AD24" s="2"/>
      <c r="AE24" s="5"/>
      <c r="AF24" s="5"/>
      <c r="AG24" s="5"/>
      <c r="AH24" s="5"/>
      <c r="AI24" s="5"/>
      <c r="AJ24" s="5"/>
      <c r="AK24" s="5"/>
      <c r="AM24" s="5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2:53" ht="12.75" customHeight="1" x14ac:dyDescent="0.2">
      <c r="B25" s="9"/>
      <c r="C25" s="11"/>
      <c r="D25" s="11"/>
      <c r="E25" s="11"/>
      <c r="F25" s="35"/>
      <c r="G25" s="36"/>
      <c r="H25" s="11"/>
      <c r="I25" s="11"/>
      <c r="J25" s="11"/>
      <c r="K25" s="35"/>
      <c r="L25" s="36"/>
      <c r="M25" s="11"/>
      <c r="N25" s="11"/>
      <c r="O25" s="11"/>
      <c r="P25" s="11"/>
      <c r="Q25" s="11"/>
      <c r="R25" s="54"/>
      <c r="S25" s="5"/>
      <c r="T25" s="5"/>
      <c r="U25" s="2"/>
      <c r="V25" s="2"/>
      <c r="W25" s="2"/>
      <c r="X25" s="2"/>
      <c r="Y25" s="2"/>
      <c r="Z25" s="2"/>
      <c r="AA25" s="2"/>
      <c r="AB25" s="2"/>
      <c r="AC25" s="2"/>
      <c r="AD25" s="2"/>
      <c r="AE25" s="5"/>
      <c r="AF25" s="5"/>
      <c r="AG25" s="5"/>
      <c r="AH25" s="5"/>
      <c r="AI25" s="5"/>
      <c r="AJ25" s="5"/>
      <c r="AK25" s="5"/>
      <c r="AM25" s="5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2:53" ht="12.75" customHeight="1" x14ac:dyDescent="0.2">
      <c r="B26" s="9"/>
      <c r="C26" s="11"/>
      <c r="D26" s="11"/>
      <c r="E26" s="11"/>
      <c r="F26" s="35"/>
      <c r="G26" s="36"/>
      <c r="H26" s="11"/>
      <c r="I26" s="11"/>
      <c r="J26" s="11"/>
      <c r="K26" s="35"/>
      <c r="L26" s="36"/>
      <c r="M26" s="11"/>
      <c r="N26" s="11"/>
      <c r="O26" s="11"/>
      <c r="P26" s="11"/>
      <c r="Q26" s="11"/>
      <c r="R26" s="54"/>
      <c r="S26" s="5"/>
      <c r="T26" s="60" t="str">
        <f t="shared" ref="T26:AG32" si="0">IF(ISBLANK(T6),"--",T6)</f>
        <v>29 years
and under</v>
      </c>
      <c r="U26" s="61">
        <f>IF(ISBLANK(U6),"--",U6)</f>
        <v>0.09</v>
      </c>
      <c r="V26" s="60" t="str">
        <f t="shared" si="0"/>
        <v>White</v>
      </c>
      <c r="W26" s="61">
        <f t="shared" si="0"/>
        <v>0.69</v>
      </c>
      <c r="X26" s="60" t="str">
        <f t="shared" si="0"/>
        <v>Less than High School/
High School Diploma/
GED</v>
      </c>
      <c r="Y26" s="61" t="str">
        <f t="shared" si="0"/>
        <v>--</v>
      </c>
      <c r="Z26" s="60" t="str">
        <f t="shared" si="0"/>
        <v>Less than 1
year</v>
      </c>
      <c r="AA26" s="61">
        <f t="shared" si="0"/>
        <v>0.01</v>
      </c>
      <c r="AB26" s="60" t="str">
        <f t="shared" si="0"/>
        <v>Less than 1
year</v>
      </c>
      <c r="AC26" s="61">
        <f t="shared" si="0"/>
        <v>0</v>
      </c>
      <c r="AD26" s="60" t="str">
        <f t="shared" si="0"/>
        <v>Senior Leader</v>
      </c>
      <c r="AE26" s="61">
        <f t="shared" si="0"/>
        <v>0.04</v>
      </c>
      <c r="AF26" s="60" t="str">
        <f t="shared" si="0"/>
        <v>Federal Wage System</v>
      </c>
      <c r="AG26" s="61">
        <f t="shared" si="0"/>
        <v>0</v>
      </c>
      <c r="AH26" s="5"/>
      <c r="AI26" s="5"/>
      <c r="AJ26" s="5"/>
      <c r="AK26" s="5"/>
      <c r="AM26" s="5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2:53" x14ac:dyDescent="0.2"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54"/>
      <c r="S27" s="5"/>
      <c r="T27" s="60" t="str">
        <f t="shared" si="0"/>
        <v>30-39
years old</v>
      </c>
      <c r="U27" s="61">
        <f t="shared" si="0"/>
        <v>0.36</v>
      </c>
      <c r="V27" s="60" t="str">
        <f t="shared" si="0"/>
        <v>Black or African American</v>
      </c>
      <c r="W27" s="61">
        <f t="shared" si="0"/>
        <v>0.23</v>
      </c>
      <c r="X27" s="60" t="str">
        <f t="shared" si="0"/>
        <v>Certification/
Some College/
Associate's Degree</v>
      </c>
      <c r="Y27" s="61" t="str">
        <f t="shared" si="0"/>
        <v>--</v>
      </c>
      <c r="Z27" s="60" t="str">
        <f t="shared" si="0"/>
        <v>1 to 3
years</v>
      </c>
      <c r="AA27" s="61">
        <f t="shared" si="0"/>
        <v>0.28999999999999998</v>
      </c>
      <c r="AB27" s="60" t="str">
        <f t="shared" si="0"/>
        <v>1 to 3
years</v>
      </c>
      <c r="AC27" s="61">
        <f t="shared" si="0"/>
        <v>0.13</v>
      </c>
      <c r="AD27" s="60" t="str">
        <f t="shared" si="0"/>
        <v>Manager</v>
      </c>
      <c r="AE27" s="61">
        <f t="shared" si="0"/>
        <v>0.03</v>
      </c>
      <c r="AF27" s="60" t="str">
        <f t="shared" si="0"/>
        <v>GS 1-6</v>
      </c>
      <c r="AG27" s="61">
        <f t="shared" si="0"/>
        <v>0.01</v>
      </c>
      <c r="AH27" s="5"/>
      <c r="AI27" s="5"/>
      <c r="AJ27" s="5"/>
      <c r="AK27" s="5"/>
      <c r="AM27" s="5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2:53" x14ac:dyDescent="0.2">
      <c r="B28" s="9"/>
      <c r="C28" s="11"/>
      <c r="D28" s="42"/>
      <c r="E28" s="42"/>
      <c r="F28" s="42"/>
      <c r="G28" s="4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54"/>
      <c r="S28" s="5"/>
      <c r="T28" s="60" t="str">
        <f t="shared" si="0"/>
        <v>40-49
years old</v>
      </c>
      <c r="U28" s="61">
        <f t="shared" si="0"/>
        <v>0.27</v>
      </c>
      <c r="V28" s="60" t="str">
        <f t="shared" si="0"/>
        <v>All other races</v>
      </c>
      <c r="W28" s="61">
        <f t="shared" si="0"/>
        <v>0.08</v>
      </c>
      <c r="X28" s="60" t="str">
        <f t="shared" si="0"/>
        <v>Bachelor's Degree</v>
      </c>
      <c r="Y28" s="61" t="str">
        <f t="shared" si="0"/>
        <v>--</v>
      </c>
      <c r="Z28" s="60" t="str">
        <f t="shared" si="0"/>
        <v>4 to 5
years</v>
      </c>
      <c r="AA28" s="61">
        <f t="shared" si="0"/>
        <v>0.22</v>
      </c>
      <c r="AB28" s="60" t="str">
        <f t="shared" si="0"/>
        <v>4 to 5
years</v>
      </c>
      <c r="AC28" s="61">
        <f t="shared" si="0"/>
        <v>0.2</v>
      </c>
      <c r="AD28" s="60" t="str">
        <f t="shared" si="0"/>
        <v>Supervisor</v>
      </c>
      <c r="AE28" s="61">
        <f t="shared" si="0"/>
        <v>0.1</v>
      </c>
      <c r="AF28" s="60" t="str">
        <f t="shared" si="0"/>
        <v>GS 7-12</v>
      </c>
      <c r="AG28" s="61">
        <f t="shared" si="0"/>
        <v>0.18</v>
      </c>
      <c r="AK28" s="5"/>
      <c r="AM28" s="5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2:53" ht="13.5" customHeight="1" x14ac:dyDescent="0.2">
      <c r="B29" s="9"/>
      <c r="C29" s="11"/>
      <c r="D29" s="33"/>
      <c r="E29" s="33"/>
      <c r="F29" s="34"/>
      <c r="G29" s="34"/>
      <c r="H29" s="11"/>
      <c r="I29" s="33"/>
      <c r="J29" s="33"/>
      <c r="K29" s="34"/>
      <c r="L29" s="34"/>
      <c r="M29" s="11"/>
      <c r="N29" s="11"/>
      <c r="O29" s="11"/>
      <c r="P29" s="11"/>
      <c r="Q29" s="11"/>
      <c r="R29" s="54"/>
      <c r="S29" s="5"/>
      <c r="T29" s="60" t="str">
        <f t="shared" si="0"/>
        <v>50-59
years old</v>
      </c>
      <c r="U29" s="61">
        <f t="shared" si="0"/>
        <v>0.16</v>
      </c>
      <c r="V29" s="60"/>
      <c r="W29" s="61"/>
      <c r="X29" s="60" t="str">
        <f t="shared" si="0"/>
        <v>Advanced Degrees 
(Post Bachelor's Degree)</v>
      </c>
      <c r="Y29" s="61" t="str">
        <f t="shared" si="0"/>
        <v>--</v>
      </c>
      <c r="Z29" s="60" t="str">
        <f t="shared" si="0"/>
        <v>6 to 10
years</v>
      </c>
      <c r="AA29" s="61">
        <f t="shared" si="0"/>
        <v>0.18</v>
      </c>
      <c r="AB29" s="60" t="str">
        <f t="shared" si="0"/>
        <v>6 to 10
years</v>
      </c>
      <c r="AC29" s="61">
        <f t="shared" si="0"/>
        <v>0.22</v>
      </c>
      <c r="AD29" s="60" t="str">
        <f t="shared" si="0"/>
        <v>Team Leader</v>
      </c>
      <c r="AE29" s="61">
        <f t="shared" si="0"/>
        <v>0.02</v>
      </c>
      <c r="AF29" s="60" t="str">
        <f t="shared" si="0"/>
        <v>GS 13-15</v>
      </c>
      <c r="AG29" s="61">
        <f t="shared" si="0"/>
        <v>0.76</v>
      </c>
      <c r="AK29" s="5"/>
      <c r="AM29" s="5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2:53" ht="12.75" customHeight="1" x14ac:dyDescent="0.2">
      <c r="B30" s="9"/>
      <c r="C30" s="11"/>
      <c r="D30" s="11"/>
      <c r="E30" s="11"/>
      <c r="F30" s="35"/>
      <c r="G30" s="36"/>
      <c r="H30" s="11"/>
      <c r="I30" s="11"/>
      <c r="J30" s="11"/>
      <c r="K30" s="35"/>
      <c r="L30" s="36"/>
      <c r="M30" s="11"/>
      <c r="N30" s="11"/>
      <c r="O30" s="11"/>
      <c r="P30" s="11"/>
      <c r="Q30" s="11"/>
      <c r="R30" s="54"/>
      <c r="S30" s="5"/>
      <c r="T30" s="60" t="str">
        <f t="shared" si="0"/>
        <v>60 years
or older</v>
      </c>
      <c r="U30" s="61">
        <f t="shared" si="0"/>
        <v>0.11</v>
      </c>
      <c r="V30" s="60"/>
      <c r="W30" s="61"/>
      <c r="X30" s="60"/>
      <c r="Y30" s="61"/>
      <c r="Z30" s="60" t="str">
        <f t="shared" si="0"/>
        <v>11 to 14
years</v>
      </c>
      <c r="AA30" s="61">
        <f t="shared" si="0"/>
        <v>0.13</v>
      </c>
      <c r="AB30" s="60" t="str">
        <f t="shared" si="0"/>
        <v>11 to 14
years</v>
      </c>
      <c r="AC30" s="61">
        <f t="shared" si="0"/>
        <v>0.13</v>
      </c>
      <c r="AD30" s="60" t="str">
        <f t="shared" si="0"/>
        <v>Non-Supervisor</v>
      </c>
      <c r="AE30" s="61">
        <f t="shared" si="0"/>
        <v>0.81</v>
      </c>
      <c r="AF30" s="60" t="str">
        <f t="shared" si="0"/>
        <v>Senior Executive Service</v>
      </c>
      <c r="AG30" s="61">
        <f t="shared" si="0"/>
        <v>0.04</v>
      </c>
      <c r="AK30" s="5"/>
      <c r="AM30" s="5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2:53" ht="12.75" customHeight="1" x14ac:dyDescent="0.2">
      <c r="B31" s="9"/>
      <c r="C31" s="11"/>
      <c r="D31" s="11"/>
      <c r="E31" s="11"/>
      <c r="F31" s="35"/>
      <c r="G31" s="36"/>
      <c r="H31" s="11"/>
      <c r="I31" s="11"/>
      <c r="J31" s="11"/>
      <c r="K31" s="35"/>
      <c r="L31" s="36"/>
      <c r="M31" s="11"/>
      <c r="N31" s="11"/>
      <c r="O31" s="11"/>
      <c r="P31" s="11"/>
      <c r="Q31" s="11"/>
      <c r="R31" s="54"/>
      <c r="S31" s="5"/>
      <c r="T31" s="60"/>
      <c r="U31" s="61"/>
      <c r="V31" s="60"/>
      <c r="W31" s="61"/>
      <c r="X31" s="60"/>
      <c r="Y31" s="61"/>
      <c r="Z31" s="60" t="str">
        <f t="shared" si="0"/>
        <v>15 to 20
years</v>
      </c>
      <c r="AA31" s="61">
        <f t="shared" si="0"/>
        <v>0.11</v>
      </c>
      <c r="AB31" s="60" t="str">
        <f t="shared" si="0"/>
        <v>15 to 20
years</v>
      </c>
      <c r="AC31" s="61">
        <f t="shared" si="0"/>
        <v>0.13</v>
      </c>
      <c r="AD31" s="43"/>
      <c r="AF31" s="60" t="str">
        <f t="shared" si="0"/>
        <v>Senior Level (SL) or Scientific or Professional (ST)</v>
      </c>
      <c r="AG31" s="61">
        <f t="shared" si="0"/>
        <v>0</v>
      </c>
      <c r="AK31" s="5"/>
      <c r="AM31" s="5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2:53" ht="12.75" customHeight="1" x14ac:dyDescent="0.2">
      <c r="B32" s="9"/>
      <c r="C32" s="11"/>
      <c r="D32" s="11"/>
      <c r="E32" s="11"/>
      <c r="F32" s="35"/>
      <c r="G32" s="36"/>
      <c r="H32" s="11"/>
      <c r="I32" s="11"/>
      <c r="J32" s="11"/>
      <c r="K32" s="35"/>
      <c r="L32" s="36"/>
      <c r="M32" s="11"/>
      <c r="N32" s="11"/>
      <c r="O32" s="11"/>
      <c r="P32" s="11"/>
      <c r="Q32" s="11"/>
      <c r="R32" s="54"/>
      <c r="S32" s="5"/>
      <c r="T32" s="5"/>
      <c r="U32" s="40"/>
      <c r="V32" s="43"/>
      <c r="W32" s="40"/>
      <c r="X32" s="60"/>
      <c r="Y32" s="61"/>
      <c r="Z32" s="60" t="str">
        <f t="shared" si="0"/>
        <v>More than 20
years</v>
      </c>
      <c r="AA32" s="61">
        <f t="shared" si="0"/>
        <v>0.06</v>
      </c>
      <c r="AB32" s="60" t="str">
        <f t="shared" si="0"/>
        <v>More than 20
years</v>
      </c>
      <c r="AC32" s="61">
        <f t="shared" si="0"/>
        <v>0.17</v>
      </c>
      <c r="AD32" s="43"/>
      <c r="AF32" s="60" t="str">
        <f t="shared" si="0"/>
        <v>Other</v>
      </c>
      <c r="AG32" s="61">
        <f t="shared" si="0"/>
        <v>0</v>
      </c>
      <c r="AK32" s="5"/>
      <c r="AM32" s="5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70" ht="12.75" customHeight="1" x14ac:dyDescent="0.2">
      <c r="B33" s="9"/>
      <c r="C33" s="11"/>
      <c r="D33" s="11"/>
      <c r="E33" s="11"/>
      <c r="F33" s="35"/>
      <c r="G33" s="36"/>
      <c r="H33" s="11"/>
      <c r="I33" s="11"/>
      <c r="J33" s="11"/>
      <c r="K33" s="35"/>
      <c r="L33" s="36"/>
      <c r="M33" s="11"/>
      <c r="N33" s="11"/>
      <c r="O33" s="11"/>
      <c r="P33" s="11"/>
      <c r="Q33" s="11"/>
      <c r="R33" s="54"/>
      <c r="S33" s="5"/>
      <c r="T33" s="5"/>
      <c r="U33" s="40"/>
      <c r="V33" s="43"/>
      <c r="W33" s="40"/>
      <c r="X33" s="60"/>
      <c r="Y33" s="61"/>
      <c r="Z33" s="43"/>
      <c r="AA33" s="40"/>
      <c r="AB33" s="43"/>
      <c r="AC33" s="40"/>
      <c r="AD33" s="43"/>
      <c r="AE33" s="5"/>
      <c r="AF33" s="5"/>
      <c r="AG33" s="5"/>
      <c r="AH33" s="5"/>
      <c r="AI33" s="5"/>
      <c r="AJ33" s="5"/>
      <c r="AK33" s="5"/>
      <c r="AM33" s="5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70" ht="12.75" customHeight="1" x14ac:dyDescent="0.2">
      <c r="B34" s="9"/>
      <c r="C34" s="11"/>
      <c r="D34" s="11"/>
      <c r="E34" s="11"/>
      <c r="F34" s="35"/>
      <c r="G34" s="36"/>
      <c r="H34" s="11"/>
      <c r="I34" s="11"/>
      <c r="J34" s="11"/>
      <c r="K34" s="35"/>
      <c r="L34" s="36"/>
      <c r="M34" s="11"/>
      <c r="N34" s="11"/>
      <c r="O34" s="11"/>
      <c r="P34" s="11"/>
      <c r="Q34" s="11"/>
      <c r="R34" s="54"/>
      <c r="S34" s="5"/>
      <c r="T34" s="5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5"/>
      <c r="AF34" s="5"/>
      <c r="AG34" s="5"/>
      <c r="AH34" s="5"/>
      <c r="AI34" s="5"/>
      <c r="AJ34" s="5"/>
      <c r="AK34" s="5"/>
      <c r="AM34" s="5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70" ht="12.75" customHeight="1" x14ac:dyDescent="0.2">
      <c r="B35" s="9"/>
      <c r="C35" s="11"/>
      <c r="D35" s="11"/>
      <c r="E35" s="11"/>
      <c r="F35" s="35"/>
      <c r="G35" s="36"/>
      <c r="H35" s="11"/>
      <c r="I35" s="11"/>
      <c r="J35" s="11"/>
      <c r="K35" s="35"/>
      <c r="L35" s="36"/>
      <c r="M35" s="11"/>
      <c r="N35" s="11"/>
      <c r="O35" s="11"/>
      <c r="P35" s="11"/>
      <c r="Q35" s="11"/>
      <c r="R35" s="54"/>
      <c r="S35" s="5"/>
      <c r="T35" s="5"/>
      <c r="U35" s="45"/>
      <c r="V35" s="17"/>
      <c r="W35" s="45"/>
      <c r="X35" s="17"/>
      <c r="Y35" s="45"/>
      <c r="Z35" s="17"/>
      <c r="AA35" s="45"/>
      <c r="AB35" s="17"/>
      <c r="AC35" s="45"/>
      <c r="AD35" s="17"/>
      <c r="AE35" s="5"/>
      <c r="AF35" s="5"/>
      <c r="AG35" s="5"/>
      <c r="AH35" s="5"/>
      <c r="AI35" s="5"/>
      <c r="AJ35" s="5"/>
      <c r="AK35" s="5"/>
      <c r="AM35" s="5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70" ht="12.75" customHeight="1" x14ac:dyDescent="0.2">
      <c r="B36" s="9"/>
      <c r="C36" s="11"/>
      <c r="D36" s="11"/>
      <c r="E36" s="11"/>
      <c r="F36" s="35"/>
      <c r="G36" s="36"/>
      <c r="H36" s="11"/>
      <c r="I36" s="11"/>
      <c r="J36" s="11"/>
      <c r="K36" s="35"/>
      <c r="L36" s="36"/>
      <c r="M36" s="11"/>
      <c r="N36" s="11"/>
      <c r="O36" s="11"/>
      <c r="P36" s="11"/>
      <c r="Q36" s="11"/>
      <c r="R36" s="54"/>
      <c r="S36" s="5"/>
      <c r="T36" s="5"/>
      <c r="U36" s="45"/>
      <c r="V36" s="17"/>
      <c r="W36" s="45"/>
      <c r="X36" s="17"/>
      <c r="Y36" s="45"/>
      <c r="Z36" s="17"/>
      <c r="AA36" s="45"/>
      <c r="AB36" s="17"/>
      <c r="AC36" s="45"/>
      <c r="AD36" s="17"/>
      <c r="AE36" s="5"/>
      <c r="AF36" s="5"/>
      <c r="AG36" s="5"/>
      <c r="AH36" s="5"/>
      <c r="AI36" s="5"/>
      <c r="AJ36" s="5"/>
      <c r="AK36" s="5"/>
      <c r="AM36" s="5"/>
      <c r="AR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/>
      <c r="BK36" s="5"/>
      <c r="BL36" s="5"/>
      <c r="BM36" s="44"/>
      <c r="BN36" s="44"/>
      <c r="BO36" s="44"/>
      <c r="BP36" s="44"/>
      <c r="BQ36" s="44"/>
      <c r="BR36" s="44"/>
    </row>
    <row r="37" spans="1:70" ht="12.75" customHeight="1" x14ac:dyDescent="0.2">
      <c r="B37" s="9"/>
      <c r="C37" s="11"/>
      <c r="D37" s="11"/>
      <c r="E37" s="11"/>
      <c r="F37" s="35"/>
      <c r="G37" s="36"/>
      <c r="H37" s="11"/>
      <c r="I37" s="11"/>
      <c r="J37" s="11"/>
      <c r="K37" s="35"/>
      <c r="L37" s="36"/>
      <c r="M37" s="11"/>
      <c r="N37" s="11"/>
      <c r="O37" s="11"/>
      <c r="P37" s="11"/>
      <c r="Q37" s="11"/>
      <c r="R37" s="54"/>
      <c r="S37" s="5"/>
      <c r="T37" s="5"/>
      <c r="V37" s="5"/>
      <c r="W37" s="5"/>
      <c r="X37" s="5"/>
      <c r="Y37" s="5"/>
      <c r="Z37" s="5"/>
      <c r="AC37" s="5"/>
      <c r="AD37" s="5"/>
      <c r="AE37" s="5"/>
      <c r="AF37" s="5"/>
      <c r="AG37" s="5"/>
      <c r="AH37" s="5"/>
      <c r="AI37" s="5"/>
      <c r="AJ37" s="5"/>
      <c r="AK37" s="5"/>
      <c r="AM37" s="5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5"/>
      <c r="BK37" s="5"/>
      <c r="BL37" s="5"/>
      <c r="BM37" s="44"/>
      <c r="BN37" s="44"/>
      <c r="BO37" s="44"/>
      <c r="BP37" s="44"/>
      <c r="BQ37" s="44"/>
      <c r="BR37" s="44"/>
    </row>
    <row r="38" spans="1:70" ht="12.75" customHeight="1" x14ac:dyDescent="0.2">
      <c r="B38" s="9"/>
      <c r="C38" s="11"/>
      <c r="D38" s="11"/>
      <c r="E38" s="11"/>
      <c r="F38" s="35"/>
      <c r="G38" s="36"/>
      <c r="H38" s="11"/>
      <c r="I38" s="11"/>
      <c r="J38" s="11"/>
      <c r="K38" s="35"/>
      <c r="L38" s="36"/>
      <c r="M38" s="11"/>
      <c r="N38" s="11"/>
      <c r="O38" s="11"/>
      <c r="P38" s="11"/>
      <c r="Q38" s="11"/>
      <c r="R38" s="54"/>
      <c r="S38" s="5"/>
      <c r="T38" s="5"/>
      <c r="V38" s="5"/>
      <c r="W38" s="5"/>
      <c r="X38" s="5"/>
      <c r="Y38" s="5"/>
      <c r="Z38" s="5"/>
      <c r="AC38" s="5"/>
      <c r="AD38" s="5"/>
      <c r="AE38" s="5"/>
      <c r="AF38" s="5"/>
      <c r="AG38" s="5"/>
      <c r="AH38" s="5"/>
      <c r="AI38" s="5"/>
      <c r="AJ38" s="5"/>
      <c r="AK38" s="5"/>
      <c r="AM38" s="5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5"/>
      <c r="BK38" s="5"/>
      <c r="BL38" s="5"/>
      <c r="BM38" s="44"/>
      <c r="BN38" s="44"/>
      <c r="BO38" s="44"/>
      <c r="BP38" s="44"/>
      <c r="BQ38" s="44"/>
      <c r="BR38" s="44"/>
    </row>
    <row r="39" spans="1:70" ht="12.75" customHeight="1" x14ac:dyDescent="0.2">
      <c r="A39" s="49"/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4"/>
      <c r="S39" s="2"/>
      <c r="T39" s="5"/>
      <c r="V39" s="5"/>
      <c r="W39" s="5"/>
      <c r="X39" s="5"/>
      <c r="Y39" s="5"/>
      <c r="Z39" s="5"/>
      <c r="AC39" s="5"/>
      <c r="AD39" s="5"/>
      <c r="AE39" s="5"/>
      <c r="AF39" s="5"/>
      <c r="AG39" s="5"/>
      <c r="AH39" s="5"/>
      <c r="AI39" s="5"/>
      <c r="AJ39" s="5"/>
      <c r="AK39" s="5"/>
      <c r="AM39" s="5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5"/>
      <c r="BK39" s="5"/>
      <c r="BL39" s="5"/>
      <c r="BM39" s="44"/>
      <c r="BN39" s="44"/>
      <c r="BO39" s="44"/>
      <c r="BP39" s="44"/>
      <c r="BQ39" s="44"/>
      <c r="BR39" s="44"/>
    </row>
    <row r="40" spans="1:70" ht="14.25" customHeight="1" x14ac:dyDescent="0.2">
      <c r="A40" s="49"/>
      <c r="B40" s="62"/>
      <c r="C40" s="63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63"/>
      <c r="O40" s="63"/>
      <c r="P40" s="63"/>
      <c r="Q40" s="63"/>
      <c r="R40" s="64"/>
      <c r="S40" s="2"/>
      <c r="T40" s="5"/>
      <c r="V40" s="5"/>
      <c r="W40" s="5"/>
      <c r="X40" s="5"/>
      <c r="Y40" s="5"/>
      <c r="Z40" s="5"/>
      <c r="AC40" s="5"/>
      <c r="AD40" s="5"/>
      <c r="AE40" s="5"/>
      <c r="AF40" s="5"/>
      <c r="AG40" s="5"/>
      <c r="AH40" s="5"/>
      <c r="AI40" s="5"/>
      <c r="AJ40" s="5"/>
      <c r="AK40" s="5"/>
      <c r="AM40" s="5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5"/>
      <c r="BK40" s="5"/>
      <c r="BL40" s="5"/>
      <c r="BM40" s="44"/>
      <c r="BN40" s="44"/>
      <c r="BO40" s="44"/>
      <c r="BP40" s="44"/>
      <c r="BQ40" s="44"/>
      <c r="BR40" s="44"/>
    </row>
    <row r="41" spans="1:70" ht="12.75" customHeight="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2"/>
      <c r="T41" s="5"/>
      <c r="V41" s="5"/>
      <c r="W41" s="5"/>
      <c r="X41" s="5"/>
      <c r="Y41" s="5"/>
      <c r="Z41" s="5"/>
      <c r="AC41" s="5"/>
      <c r="AD41" s="5"/>
      <c r="AE41" s="5"/>
      <c r="AF41" s="5"/>
      <c r="AG41" s="5"/>
      <c r="AH41" s="5"/>
      <c r="AI41" s="5"/>
      <c r="AJ41" s="5"/>
      <c r="AK41" s="5"/>
      <c r="AM41" s="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5"/>
      <c r="BK41" s="5"/>
      <c r="BL41" s="5"/>
      <c r="BM41" s="44"/>
      <c r="BN41" s="44"/>
      <c r="BO41" s="44"/>
      <c r="BP41" s="44"/>
      <c r="BQ41" s="44"/>
      <c r="BR41" s="44"/>
    </row>
    <row r="42" spans="1:70" ht="12.75" customHeight="1" x14ac:dyDescent="0.2">
      <c r="B42" s="5">
        <v>5</v>
      </c>
      <c r="C42" s="65" t="s">
        <v>98</v>
      </c>
      <c r="D42" s="65" t="str">
        <f>CHOOSE(C50,T26,V26,X26)</f>
        <v>29 years
and under</v>
      </c>
      <c r="E42" s="58">
        <f>CHOOSE(C50,U26,W26,Y26)</f>
        <v>0.09</v>
      </c>
      <c r="S42" s="5"/>
      <c r="T42" s="5"/>
      <c r="V42" s="5"/>
      <c r="W42" s="5"/>
      <c r="X42" s="5"/>
      <c r="Y42" s="5"/>
      <c r="Z42" s="5"/>
      <c r="AC42" s="5"/>
      <c r="AD42" s="5"/>
      <c r="AE42" s="5"/>
      <c r="AF42" s="5"/>
      <c r="AG42" s="5"/>
      <c r="AH42" s="5"/>
      <c r="AI42" s="5"/>
      <c r="AJ42" s="5"/>
      <c r="AK42" s="5"/>
      <c r="AM42" s="5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5"/>
      <c r="BK42" s="5"/>
      <c r="BL42" s="5"/>
      <c r="BM42" s="44"/>
      <c r="BN42" s="44"/>
      <c r="BO42" s="44"/>
      <c r="BP42" s="44"/>
      <c r="BQ42" s="44"/>
      <c r="BR42" s="44"/>
    </row>
    <row r="43" spans="1:70" ht="12.75" customHeight="1" x14ac:dyDescent="0.2">
      <c r="B43" s="5">
        <v>3</v>
      </c>
      <c r="C43" s="65" t="s">
        <v>99</v>
      </c>
      <c r="D43" s="65" t="str">
        <f>CHOOSE(C50,T27,V27,X27)</f>
        <v>30-39
years old</v>
      </c>
      <c r="E43" s="58">
        <f>CHOOSE(C50,U27,W27,Y27)</f>
        <v>0.36</v>
      </c>
      <c r="S43" s="5"/>
      <c r="T43" s="5"/>
      <c r="V43" s="5"/>
      <c r="W43" s="5"/>
      <c r="X43" s="5"/>
      <c r="Y43" s="5"/>
      <c r="Z43" s="5"/>
      <c r="AC43" s="5"/>
      <c r="AD43" s="5"/>
      <c r="AE43" s="5"/>
      <c r="AF43" s="5"/>
      <c r="AG43" s="5"/>
      <c r="AH43" s="5"/>
      <c r="AI43" s="5"/>
      <c r="AJ43" s="5"/>
      <c r="AK43" s="5"/>
      <c r="AM43" s="5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5"/>
      <c r="BK43" s="5"/>
      <c r="BL43" s="5"/>
      <c r="BM43" s="44"/>
      <c r="BN43" s="44"/>
      <c r="BO43" s="44"/>
      <c r="BP43" s="44"/>
      <c r="BQ43" s="44"/>
      <c r="BR43" s="44"/>
    </row>
    <row r="44" spans="1:70" x14ac:dyDescent="0.2">
      <c r="B44" s="5">
        <v>4</v>
      </c>
      <c r="C44" s="66" t="s">
        <v>100</v>
      </c>
      <c r="D44" s="65" t="str">
        <f>CHOOSE(C50,T28,V28,X28)</f>
        <v>40-49
years old</v>
      </c>
      <c r="E44" s="58">
        <f>CHOOSE(C50,U28,W28,Y28)</f>
        <v>0.27</v>
      </c>
      <c r="S44" s="5"/>
      <c r="T44" s="5"/>
      <c r="V44" s="5"/>
      <c r="W44" s="5"/>
      <c r="X44" s="5"/>
      <c r="Y44" s="5"/>
      <c r="Z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5"/>
      <c r="BK44" s="5"/>
      <c r="BL44" s="5"/>
      <c r="BM44" s="44"/>
      <c r="BN44" s="44"/>
      <c r="BO44" s="44"/>
      <c r="BP44" s="44"/>
      <c r="BQ44" s="44"/>
      <c r="BR44" s="44"/>
    </row>
    <row r="45" spans="1:70" x14ac:dyDescent="0.2">
      <c r="B45" s="5">
        <v>7</v>
      </c>
      <c r="C45" s="66" t="s">
        <v>101</v>
      </c>
      <c r="D45" s="65" t="str">
        <f>CHOOSE(C50,T29,V29,X29)</f>
        <v>50-59
years old</v>
      </c>
      <c r="E45" s="58">
        <f>CHOOSE(C50,U29,W29,Y29)</f>
        <v>0.16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M45" s="5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70" x14ac:dyDescent="0.2">
      <c r="B46" s="5">
        <v>7</v>
      </c>
      <c r="C46" s="65" t="s">
        <v>102</v>
      </c>
      <c r="D46" s="65" t="str">
        <f>CHOOSE(C50,T30,V30,X30)</f>
        <v>60 years
or older</v>
      </c>
      <c r="E46" s="58">
        <f>CHOOSE(C50,U30,W30,Y30)</f>
        <v>0.11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M46" s="5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70" x14ac:dyDescent="0.2">
      <c r="B47" s="5">
        <v>5</v>
      </c>
      <c r="C47" s="65" t="s">
        <v>103</v>
      </c>
      <c r="D47" s="65">
        <f>CHOOSE(C50,T31,V31,X31)</f>
        <v>0</v>
      </c>
      <c r="E47" s="58">
        <f>CHOOSE(C50,U31,W31,Y31)</f>
        <v>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M47" s="5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70" x14ac:dyDescent="0.2">
      <c r="B48" s="5">
        <v>7</v>
      </c>
      <c r="C48" s="65" t="s">
        <v>104</v>
      </c>
      <c r="D48" s="65">
        <f>CHOOSE(C50,T32,V32,X32)</f>
        <v>0</v>
      </c>
      <c r="E48" s="58">
        <f>CHOOSE(C50,U32,W32,Y32)</f>
        <v>0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M48" s="5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2:53" x14ac:dyDescent="0.2">
      <c r="B49" s="5"/>
      <c r="C49" s="65"/>
      <c r="D49" s="65">
        <f>CHOOSE(C50,T33,V33,X33)</f>
        <v>0</v>
      </c>
      <c r="E49" s="58">
        <f>CHOOSE(C50,U33,W33,Y33)</f>
        <v>0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M49" s="5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2:53" x14ac:dyDescent="0.2">
      <c r="B50" s="5">
        <f>CHOOSE(C50,B42,B43,B44)</f>
        <v>5</v>
      </c>
      <c r="C50" s="66">
        <v>1</v>
      </c>
      <c r="D50" s="65" t="str">
        <f>CHOOSE(C51,Z26,AB26,AD26,AF26)</f>
        <v>Less than 1
year</v>
      </c>
      <c r="E50" s="58">
        <f>CHOOSE(C51,AA26,AC26,AE26,AG26)</f>
        <v>0.01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M50" s="5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2:53" x14ac:dyDescent="0.2">
      <c r="B51" s="5">
        <f>CHOOSE(C51,B45,B46,B47,B48)</f>
        <v>7</v>
      </c>
      <c r="C51" s="66">
        <v>1</v>
      </c>
      <c r="D51" s="65" t="str">
        <f>CHOOSE(C51,Z27,AB27,AD27,AF27)</f>
        <v>1 to 3
years</v>
      </c>
      <c r="E51" s="58">
        <f>CHOOSE(C51,AA27,AC27,AE27,AG27)</f>
        <v>0.28999999999999998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M51" s="5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2:53" x14ac:dyDescent="0.2">
      <c r="B52" s="5"/>
      <c r="C52" s="66" t="str">
        <f>CHOOSE(C50,C42,C43,C44)</f>
        <v>Age Group</v>
      </c>
      <c r="D52" s="65" t="str">
        <f>CHOOSE(C51,Z28,AB28,AD28,AF28)</f>
        <v>4 to 5
years</v>
      </c>
      <c r="E52" s="58">
        <f>CHOOSE(C51,AA28,AC28,AE28,AG28)</f>
        <v>0.22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M52" s="5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2:53" x14ac:dyDescent="0.2">
      <c r="B53" s="5"/>
      <c r="C53" s="66" t="str">
        <f>CHOOSE(C51,C45,C46,C47,C48)</f>
        <v>Agency Tenure</v>
      </c>
      <c r="D53" s="65" t="str">
        <f>CHOOSE(C51,Z29,AB29,AD29,AF29)</f>
        <v>6 to 10
years</v>
      </c>
      <c r="E53" s="58">
        <f>CHOOSE(C51,AA29,AC29,AE29,AG29)</f>
        <v>0.18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M53" s="5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2:53" x14ac:dyDescent="0.2">
      <c r="B54" s="5"/>
      <c r="C54" s="66"/>
      <c r="D54" s="65" t="str">
        <f>CHOOSE(C51,Z30,AB30,AD30,AF30)</f>
        <v>11 to 14
years</v>
      </c>
      <c r="E54" s="58">
        <f>CHOOSE(C51,AA30,AC30,AE30,AG30)</f>
        <v>0.13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M54" s="5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2:53" x14ac:dyDescent="0.2">
      <c r="B55" s="5"/>
      <c r="C55" s="66"/>
      <c r="D55" s="65" t="str">
        <f>CHOOSE(C51,Z31,AB31,AD31,AF31)</f>
        <v>15 to 20
years</v>
      </c>
      <c r="E55" s="58">
        <f>CHOOSE(C51,AA31,AC31,AE31,AG31)</f>
        <v>0.11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M55" s="5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2:53" x14ac:dyDescent="0.2">
      <c r="B56" s="5"/>
      <c r="C56" s="65"/>
      <c r="D56" s="65" t="str">
        <f>CHOOSE(C51,Z32,AB32,AD32,AF32)</f>
        <v>More than 20
years</v>
      </c>
      <c r="E56" s="58">
        <f>CHOOSE(C51,AA32,AC32,AE32,AG32)</f>
        <v>0.06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M56" s="5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2:53" ht="15" x14ac:dyDescent="0.25">
      <c r="B57" s="5"/>
      <c r="C57" s="65" t="s">
        <v>98</v>
      </c>
      <c r="D57" s="65"/>
      <c r="E57" s="67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M57" s="5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2:53" x14ac:dyDescent="0.2">
      <c r="B58" s="5"/>
      <c r="C58" s="65" t="s">
        <v>99</v>
      </c>
      <c r="D58" s="65"/>
      <c r="E58" s="6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2:53" x14ac:dyDescent="0.2">
      <c r="B59" s="5"/>
      <c r="C59" s="66" t="s">
        <v>100</v>
      </c>
      <c r="D59" s="65"/>
      <c r="E59" s="6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2:53" x14ac:dyDescent="0.2">
      <c r="B60" s="5"/>
      <c r="C60" s="66" t="s">
        <v>101</v>
      </c>
      <c r="D60" s="65"/>
      <c r="E60" s="65"/>
    </row>
    <row r="61" spans="2:53" x14ac:dyDescent="0.2">
      <c r="B61" s="5"/>
      <c r="C61" s="65" t="s">
        <v>105</v>
      </c>
      <c r="D61" s="65"/>
      <c r="E61" s="65"/>
    </row>
    <row r="62" spans="2:53" x14ac:dyDescent="0.2">
      <c r="B62" s="5"/>
      <c r="C62" s="65" t="s">
        <v>103</v>
      </c>
      <c r="D62" s="65"/>
      <c r="E62" s="65"/>
    </row>
    <row r="63" spans="2:53" x14ac:dyDescent="0.2">
      <c r="B63" s="5"/>
      <c r="C63" s="65" t="s">
        <v>104</v>
      </c>
      <c r="D63" s="68"/>
      <c r="E63" s="68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>
                  <from>
                    <xdr:col>9</xdr:col>
                    <xdr:colOff>866775</xdr:colOff>
                    <xdr:row>19</xdr:row>
                    <xdr:rowOff>104775</xdr:rowOff>
                  </from>
                  <to>
                    <xdr:col>11</xdr:col>
                    <xdr:colOff>371475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>
                  <from>
                    <xdr:col>2</xdr:col>
                    <xdr:colOff>104775</xdr:colOff>
                    <xdr:row>19</xdr:row>
                    <xdr:rowOff>104775</xdr:rowOff>
                  </from>
                  <to>
                    <xdr:col>4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B9C4DB"/>
    <pageSetUpPr autoPageBreaks="0"/>
  </sheetPr>
  <dimension ref="A1:BW229"/>
  <sheetViews>
    <sheetView showGridLines="0" showRowColHeaders="0" tabSelected="1" zoomScaleNormal="100" zoomScalePageLayoutView="200" workbookViewId="0">
      <selection activeCell="A250" sqref="A250"/>
    </sheetView>
  </sheetViews>
  <sheetFormatPr defaultColWidth="8.85546875" defaultRowHeight="12.75" x14ac:dyDescent="0.2"/>
  <cols>
    <col min="1" max="1" width="3" style="69" customWidth="1"/>
    <col min="2" max="2" width="1.7109375" style="69" customWidth="1"/>
    <col min="3" max="3" width="3" style="69" customWidth="1"/>
    <col min="4" max="4" width="8.85546875" style="69"/>
    <col min="5" max="5" width="11.140625" style="69" customWidth="1"/>
    <col min="6" max="6" width="11.42578125" style="69" customWidth="1"/>
    <col min="7" max="7" width="12" style="69" customWidth="1"/>
    <col min="8" max="8" width="7.85546875" style="69" customWidth="1"/>
    <col min="9" max="9" width="9.140625" style="69" customWidth="1"/>
    <col min="10" max="10" width="16.42578125" style="69" customWidth="1"/>
    <col min="11" max="11" width="9.42578125" style="69" customWidth="1"/>
    <col min="12" max="12" width="12" style="69" customWidth="1"/>
    <col min="13" max="13" width="7.85546875" style="69" customWidth="1"/>
    <col min="14" max="16" width="8.85546875" style="69"/>
    <col min="17" max="17" width="10.28515625" style="69" customWidth="1"/>
    <col min="18" max="19" width="2.7109375" style="69" customWidth="1"/>
    <col min="20" max="37" width="2.7109375" style="70" customWidth="1"/>
    <col min="38" max="38" width="2.7109375" style="71" customWidth="1"/>
    <col min="39" max="39" width="2.7109375" style="72" customWidth="1"/>
    <col min="40" max="56" width="2.7109375" style="71" customWidth="1"/>
    <col min="57" max="62" width="2.7109375" style="111" customWidth="1"/>
    <col min="63" max="76" width="2.7109375" style="69" customWidth="1"/>
    <col min="77" max="16384" width="8.85546875" style="69"/>
  </cols>
  <sheetData>
    <row r="1" spans="2:53" ht="15.75" customHeight="1" thickBot="1" x14ac:dyDescent="0.25">
      <c r="S1" s="5"/>
      <c r="U1" s="3"/>
      <c r="V1" s="3"/>
      <c r="W1" s="3"/>
      <c r="X1" s="3"/>
      <c r="Y1" s="3"/>
      <c r="Z1" s="4"/>
      <c r="AA1" s="4"/>
      <c r="AB1" s="4"/>
      <c r="AC1" s="4"/>
      <c r="AD1" s="71"/>
      <c r="AE1" s="71"/>
      <c r="AF1" s="71"/>
      <c r="AG1" s="71"/>
      <c r="AH1" s="71"/>
      <c r="AI1" s="71"/>
      <c r="AJ1" s="72"/>
      <c r="AK1" s="72"/>
      <c r="AL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</row>
    <row r="2" spans="2:53" ht="15" customHeight="1" x14ac:dyDescent="0.2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  <c r="S2" s="5"/>
      <c r="T2" s="5" t="s">
        <v>0</v>
      </c>
      <c r="U2" s="5" t="s">
        <v>106</v>
      </c>
      <c r="V2" s="5" t="s">
        <v>107</v>
      </c>
      <c r="W2" s="3" t="s">
        <v>108</v>
      </c>
      <c r="X2" s="3" t="s">
        <v>109</v>
      </c>
      <c r="Y2" s="3" t="s">
        <v>110</v>
      </c>
      <c r="Z2" s="3" t="s">
        <v>111</v>
      </c>
      <c r="AA2" s="76"/>
      <c r="AB2" s="76"/>
      <c r="AC2" s="76"/>
      <c r="AD2" s="76"/>
      <c r="AE2" s="76"/>
      <c r="AF2" s="76"/>
      <c r="AG2" s="5"/>
      <c r="AH2" s="5"/>
      <c r="AI2" s="5"/>
      <c r="AJ2" s="4"/>
      <c r="AK2" s="72"/>
      <c r="AL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2:53" ht="25.5" customHeight="1" x14ac:dyDescent="0.35">
      <c r="B3" s="77"/>
      <c r="C3" s="7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  <c r="R3" s="81"/>
      <c r="S3" s="5"/>
      <c r="T3" s="5" t="s">
        <v>12</v>
      </c>
      <c r="U3" s="82">
        <v>36</v>
      </c>
      <c r="V3" s="83">
        <v>1</v>
      </c>
      <c r="W3" s="83">
        <v>37</v>
      </c>
      <c r="X3" s="83">
        <v>0</v>
      </c>
      <c r="Y3" s="83">
        <v>35</v>
      </c>
      <c r="Z3" s="5">
        <v>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71"/>
      <c r="AM3" s="71"/>
      <c r="AR3" s="72"/>
      <c r="AS3" s="72"/>
      <c r="AT3" s="72"/>
      <c r="AU3" s="72"/>
      <c r="AV3" s="72"/>
      <c r="AW3" s="72"/>
      <c r="AX3" s="72"/>
      <c r="AY3" s="72"/>
      <c r="AZ3" s="72"/>
      <c r="BA3" s="72"/>
    </row>
    <row r="4" spans="2:53" ht="12.75" customHeight="1" x14ac:dyDescent="0.2">
      <c r="B4" s="77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1"/>
      <c r="S4" s="5"/>
      <c r="T4" s="2" t="s">
        <v>15</v>
      </c>
      <c r="U4" s="3" t="s">
        <v>112</v>
      </c>
      <c r="V4" s="3" t="s">
        <v>15</v>
      </c>
      <c r="W4" s="3" t="s">
        <v>113</v>
      </c>
      <c r="X4" s="3" t="s">
        <v>15</v>
      </c>
      <c r="Y4" s="3" t="s">
        <v>114</v>
      </c>
      <c r="Z4" s="3" t="s">
        <v>15</v>
      </c>
      <c r="AA4" s="3" t="s">
        <v>112</v>
      </c>
      <c r="AB4" s="3" t="s">
        <v>15</v>
      </c>
      <c r="AC4" s="3" t="s">
        <v>113</v>
      </c>
      <c r="AD4" s="3" t="s">
        <v>15</v>
      </c>
      <c r="AE4" s="3" t="s">
        <v>114</v>
      </c>
      <c r="AF4" s="3"/>
      <c r="AG4" s="3"/>
      <c r="AH4" s="3"/>
      <c r="AI4" s="3"/>
      <c r="AJ4" s="3"/>
      <c r="AK4" s="71"/>
      <c r="AM4" s="71"/>
      <c r="AR4" s="72"/>
      <c r="AS4" s="72"/>
      <c r="AT4" s="72"/>
      <c r="AU4" s="72"/>
      <c r="AV4" s="72"/>
      <c r="AW4" s="72"/>
      <c r="AX4" s="72"/>
      <c r="AY4" s="72"/>
      <c r="AZ4" s="72"/>
      <c r="BA4" s="72"/>
    </row>
    <row r="5" spans="2:53" ht="12.75" customHeight="1" x14ac:dyDescent="0.2">
      <c r="B5" s="77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1"/>
      <c r="S5" s="5"/>
      <c r="T5" s="2">
        <v>12</v>
      </c>
      <c r="U5" s="84">
        <v>26</v>
      </c>
      <c r="V5" s="2">
        <v>12</v>
      </c>
      <c r="W5" s="84">
        <v>41</v>
      </c>
      <c r="X5" s="2">
        <v>12</v>
      </c>
      <c r="Y5" s="84">
        <v>21</v>
      </c>
      <c r="Z5" s="2">
        <v>13</v>
      </c>
      <c r="AA5" s="84">
        <v>-2</v>
      </c>
      <c r="AB5" s="2"/>
      <c r="AC5" s="84"/>
      <c r="AD5" s="3">
        <v>30</v>
      </c>
      <c r="AE5" s="84">
        <v>-1</v>
      </c>
      <c r="AF5" s="3"/>
      <c r="AG5" s="3"/>
      <c r="AH5" s="3"/>
      <c r="AI5" s="3"/>
      <c r="AJ5" s="3"/>
      <c r="AK5" s="71"/>
      <c r="AM5" s="71"/>
      <c r="AR5" s="72"/>
      <c r="AS5" s="72"/>
      <c r="AT5" s="72"/>
      <c r="AU5" s="72"/>
      <c r="AV5" s="72"/>
      <c r="AW5" s="72"/>
      <c r="AX5" s="72"/>
      <c r="AY5" s="72"/>
      <c r="AZ5" s="72"/>
      <c r="BA5" s="72"/>
    </row>
    <row r="6" spans="2:53" ht="12.75" customHeight="1" x14ac:dyDescent="0.2">
      <c r="B6" s="77"/>
      <c r="C6" s="79"/>
      <c r="D6" s="79"/>
      <c r="E6" s="79"/>
      <c r="F6" s="79"/>
      <c r="G6" s="79"/>
      <c r="H6" s="79"/>
      <c r="I6" s="79"/>
      <c r="J6" s="85"/>
      <c r="K6" s="79"/>
      <c r="L6" s="79"/>
      <c r="M6" s="79"/>
      <c r="N6" s="79"/>
      <c r="O6" s="79"/>
      <c r="P6" s="79"/>
      <c r="Q6" s="79"/>
      <c r="R6" s="81"/>
      <c r="S6" s="5"/>
      <c r="T6" s="2">
        <v>5</v>
      </c>
      <c r="U6" s="84">
        <v>20</v>
      </c>
      <c r="V6" s="2">
        <v>5</v>
      </c>
      <c r="W6" s="84">
        <v>31</v>
      </c>
      <c r="X6" s="2">
        <v>5</v>
      </c>
      <c r="Y6" s="84">
        <v>18</v>
      </c>
      <c r="Z6" s="2"/>
      <c r="AA6" s="84"/>
      <c r="AB6" s="2"/>
      <c r="AC6" s="84"/>
      <c r="AD6" s="3"/>
      <c r="AE6" s="84"/>
      <c r="AF6" s="3"/>
      <c r="AG6" s="3"/>
      <c r="AH6" s="3"/>
      <c r="AI6" s="3"/>
      <c r="AJ6" s="3"/>
      <c r="AK6" s="71"/>
      <c r="AM6" s="71"/>
      <c r="AR6" s="72"/>
      <c r="AS6" s="72"/>
      <c r="AT6" s="72"/>
      <c r="AU6" s="72"/>
      <c r="AV6" s="72"/>
      <c r="AW6" s="72"/>
      <c r="AX6" s="72"/>
      <c r="AY6" s="72"/>
      <c r="AZ6" s="72"/>
      <c r="BA6" s="72"/>
    </row>
    <row r="7" spans="2:53" ht="18.75" customHeight="1" x14ac:dyDescent="0.2">
      <c r="B7" s="77"/>
      <c r="C7" s="79"/>
      <c r="D7" s="86"/>
      <c r="E7" s="86"/>
      <c r="F7" s="87"/>
      <c r="G7" s="87"/>
      <c r="H7" s="194"/>
      <c r="I7" s="194"/>
      <c r="J7" s="79"/>
      <c r="K7" s="79"/>
      <c r="L7" s="79"/>
      <c r="M7" s="79"/>
      <c r="N7" s="79"/>
      <c r="O7" s="79"/>
      <c r="P7" s="79"/>
      <c r="Q7" s="79"/>
      <c r="R7" s="81"/>
      <c r="S7" s="5"/>
      <c r="T7" s="2">
        <v>35</v>
      </c>
      <c r="U7" s="84">
        <v>20</v>
      </c>
      <c r="V7" s="2">
        <v>14</v>
      </c>
      <c r="W7" s="84">
        <v>24</v>
      </c>
      <c r="X7" s="2">
        <v>27</v>
      </c>
      <c r="Y7" s="84">
        <v>18</v>
      </c>
      <c r="Z7" s="2"/>
      <c r="AA7" s="84"/>
      <c r="AB7" s="2"/>
      <c r="AC7" s="84"/>
      <c r="AD7" s="3"/>
      <c r="AE7" s="84"/>
      <c r="AF7" s="3"/>
      <c r="AG7" s="3"/>
      <c r="AH7" s="3"/>
      <c r="AI7" s="3"/>
      <c r="AJ7" s="3"/>
      <c r="AK7" s="71"/>
      <c r="AM7" s="71"/>
      <c r="AR7" s="72"/>
      <c r="AS7" s="72"/>
      <c r="AT7" s="72"/>
      <c r="AU7" s="72"/>
      <c r="AV7" s="72"/>
      <c r="AW7" s="72"/>
      <c r="AX7" s="72"/>
      <c r="AY7" s="72"/>
      <c r="AZ7" s="72"/>
      <c r="BA7" s="72"/>
    </row>
    <row r="8" spans="2:53" ht="16.5" customHeight="1" x14ac:dyDescent="0.25">
      <c r="B8" s="77"/>
      <c r="C8" s="79"/>
      <c r="D8" s="21"/>
      <c r="E8" s="172"/>
      <c r="F8" s="22"/>
      <c r="G8" s="23"/>
      <c r="H8" s="187"/>
      <c r="I8" s="187"/>
      <c r="J8" s="79"/>
      <c r="K8" s="79"/>
      <c r="L8" s="79"/>
      <c r="M8" s="79"/>
      <c r="N8" s="79"/>
      <c r="O8" s="79"/>
      <c r="P8" s="79"/>
      <c r="Q8" s="79"/>
      <c r="R8" s="81"/>
      <c r="S8" s="5"/>
      <c r="T8" s="2">
        <v>33</v>
      </c>
      <c r="U8" s="84">
        <v>18</v>
      </c>
      <c r="V8" s="2">
        <v>36</v>
      </c>
      <c r="W8" s="84">
        <v>21</v>
      </c>
      <c r="X8" s="2">
        <v>10</v>
      </c>
      <c r="Y8" s="84">
        <v>18</v>
      </c>
      <c r="Z8" s="2"/>
      <c r="AA8" s="84"/>
      <c r="AB8" s="2"/>
      <c r="AC8" s="84"/>
      <c r="AD8" s="3"/>
      <c r="AE8" s="84"/>
      <c r="AF8" s="84"/>
      <c r="AG8" s="3"/>
      <c r="AH8" s="84"/>
      <c r="AI8" s="3"/>
      <c r="AJ8" s="3"/>
      <c r="AK8" s="71"/>
      <c r="AM8" s="71"/>
      <c r="AR8" s="72"/>
      <c r="AS8" s="72"/>
      <c r="AT8" s="72"/>
      <c r="AU8" s="72"/>
      <c r="AV8" s="72"/>
      <c r="AW8" s="72"/>
      <c r="AX8" s="72"/>
      <c r="AY8" s="72"/>
      <c r="AZ8" s="72"/>
      <c r="BA8" s="72"/>
    </row>
    <row r="9" spans="2:53" ht="16.5" customHeight="1" x14ac:dyDescent="0.25">
      <c r="B9" s="77"/>
      <c r="C9" s="79"/>
      <c r="D9" s="21"/>
      <c r="E9" s="172"/>
      <c r="F9" s="24"/>
      <c r="G9" s="23"/>
      <c r="H9" s="187"/>
      <c r="I9" s="187"/>
      <c r="J9" s="79"/>
      <c r="K9" s="79"/>
      <c r="L9" s="79"/>
      <c r="M9" s="79"/>
      <c r="N9" s="79"/>
      <c r="O9" s="79"/>
      <c r="P9" s="79"/>
      <c r="Q9" s="79"/>
      <c r="R9" s="81"/>
      <c r="S9" s="5"/>
      <c r="T9" s="2">
        <v>6</v>
      </c>
      <c r="U9" s="84">
        <v>17</v>
      </c>
      <c r="V9" s="2">
        <v>37</v>
      </c>
      <c r="W9" s="84">
        <v>21</v>
      </c>
      <c r="X9" s="2">
        <v>14</v>
      </c>
      <c r="Y9" s="84">
        <v>17</v>
      </c>
      <c r="Z9" s="2"/>
      <c r="AA9" s="84"/>
      <c r="AB9" s="2"/>
      <c r="AC9" s="84"/>
      <c r="AD9" s="3"/>
      <c r="AE9" s="84"/>
      <c r="AF9" s="3"/>
      <c r="AG9" s="3"/>
      <c r="AH9" s="3"/>
      <c r="AI9" s="3"/>
      <c r="AJ9" s="3"/>
      <c r="AK9" s="88"/>
      <c r="AL9" s="88"/>
      <c r="AM9" s="88"/>
      <c r="AN9" s="88"/>
      <c r="AR9" s="72"/>
      <c r="AS9" s="72"/>
      <c r="AT9" s="72"/>
      <c r="AU9" s="72"/>
      <c r="AV9" s="72"/>
      <c r="AW9" s="72"/>
      <c r="AX9" s="72"/>
      <c r="AY9" s="72"/>
      <c r="AZ9" s="72"/>
      <c r="BA9" s="72"/>
    </row>
    <row r="10" spans="2:53" ht="16.5" customHeight="1" x14ac:dyDescent="0.25">
      <c r="B10" s="77"/>
      <c r="C10" s="79"/>
      <c r="D10" s="172"/>
      <c r="E10" s="172"/>
      <c r="F10" s="24"/>
      <c r="G10" s="23"/>
      <c r="H10" s="187"/>
      <c r="I10" s="187"/>
      <c r="J10" s="79"/>
      <c r="K10" s="79"/>
      <c r="L10" s="79"/>
      <c r="M10" s="89"/>
      <c r="N10" s="79"/>
      <c r="O10" s="79"/>
      <c r="P10" s="79"/>
      <c r="Q10" s="79"/>
      <c r="R10" s="81"/>
      <c r="S10" s="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7"/>
      <c r="AG10" s="3"/>
      <c r="AH10" s="3"/>
      <c r="AI10" s="3"/>
      <c r="AJ10" s="3"/>
      <c r="AK10" s="88"/>
      <c r="AL10" s="88"/>
      <c r="AM10" s="88"/>
      <c r="AN10" s="88"/>
      <c r="AR10" s="72"/>
      <c r="AS10" s="72"/>
      <c r="AT10" s="72"/>
      <c r="AU10" s="72"/>
      <c r="AV10" s="72"/>
      <c r="AW10" s="72"/>
      <c r="AX10" s="72"/>
      <c r="AY10" s="72"/>
      <c r="AZ10" s="72"/>
      <c r="BA10" s="72"/>
    </row>
    <row r="11" spans="2:53" ht="16.5" customHeight="1" x14ac:dyDescent="0.25">
      <c r="B11" s="77"/>
      <c r="C11" s="79"/>
      <c r="D11" s="172"/>
      <c r="E11" s="172"/>
      <c r="F11" s="24"/>
      <c r="G11" s="23"/>
      <c r="H11" s="187"/>
      <c r="I11" s="187"/>
      <c r="J11" s="79"/>
      <c r="K11" s="79"/>
      <c r="L11" s="79"/>
      <c r="M11" s="79"/>
      <c r="N11" s="79"/>
      <c r="O11" s="79"/>
      <c r="P11" s="79"/>
      <c r="Q11" s="79"/>
      <c r="R11" s="81"/>
      <c r="S11" s="5"/>
      <c r="T11" s="2" t="s">
        <v>46</v>
      </c>
      <c r="U11" s="2">
        <v>1</v>
      </c>
      <c r="V11" s="2" t="str">
        <f>CHOOSE(U11, W33, W34,W35, W36, W37, W38)</f>
        <v>Largest Increases in Percent Positive since 2019</v>
      </c>
      <c r="W11" s="2">
        <f>CHOOSE(U11, T5,V5,X5,Z5,AB5,AD5)</f>
        <v>12</v>
      </c>
      <c r="X11" s="84">
        <f>CHOOSE(U11,U5,W5,Y5, AA5,AC5,AE5)</f>
        <v>26</v>
      </c>
      <c r="Y11" s="2">
        <f>CHOOSE(U11, T6,V6,X6,Z6,AB6,AD6)</f>
        <v>5</v>
      </c>
      <c r="Z11" s="84">
        <f>CHOOSE(U11, U6,W6,Y6,AA6,AC6,AE6)</f>
        <v>20</v>
      </c>
      <c r="AA11" s="2">
        <f>CHOOSE(U11, T7, V7, X7,Z7,AB7,AD7)</f>
        <v>35</v>
      </c>
      <c r="AB11" s="84">
        <f>CHOOSE(U11, U7,W7,Y7,AA7,AC7,AE7)</f>
        <v>20</v>
      </c>
      <c r="AC11" s="2">
        <f>CHOOSE(U11, T8,V8,X8,Z8,AB8,AD8)</f>
        <v>33</v>
      </c>
      <c r="AD11" s="84">
        <f>CHOOSE(U11, U8,W8,Y8,AA8,AC8,AE8)</f>
        <v>18</v>
      </c>
      <c r="AE11" s="2">
        <f>CHOOSE(U11, T9,V9,X9,Z9,AB9,AD9)</f>
        <v>6</v>
      </c>
      <c r="AF11" s="84">
        <f>CHOOSE(U11, U9,W9,Y9,AA9,AC9,AE9)</f>
        <v>17</v>
      </c>
      <c r="AG11" s="3"/>
      <c r="AH11" s="3"/>
      <c r="AI11" s="3"/>
      <c r="AJ11" s="3"/>
      <c r="AK11" s="88"/>
      <c r="AL11" s="88"/>
      <c r="AM11" s="88"/>
      <c r="AN11" s="88"/>
      <c r="AR11" s="72"/>
      <c r="AS11" s="72"/>
      <c r="AT11" s="72"/>
      <c r="AU11" s="72"/>
      <c r="AV11" s="72"/>
      <c r="AW11" s="72"/>
      <c r="AX11" s="72"/>
      <c r="AY11" s="72"/>
      <c r="AZ11" s="72"/>
      <c r="BA11" s="72"/>
    </row>
    <row r="12" spans="2:53" ht="16.5" customHeight="1" x14ac:dyDescent="0.25">
      <c r="B12" s="77"/>
      <c r="C12" s="79"/>
      <c r="D12" s="172"/>
      <c r="E12" s="172"/>
      <c r="F12" s="24"/>
      <c r="G12" s="23"/>
      <c r="H12" s="187"/>
      <c r="I12" s="187"/>
      <c r="J12" s="79"/>
      <c r="K12" s="79"/>
      <c r="L12" s="79"/>
      <c r="M12" s="79"/>
      <c r="N12" s="79"/>
      <c r="O12" s="79"/>
      <c r="P12" s="79"/>
      <c r="Q12" s="79"/>
      <c r="R12" s="81"/>
      <c r="S12" s="5"/>
      <c r="T12" s="2" t="s">
        <v>48</v>
      </c>
      <c r="U12" s="2">
        <v>4</v>
      </c>
      <c r="V12" s="2" t="str">
        <f>CHOOSE(U12, W33, W34, W35, W36, W37, W38)</f>
        <v>Largest Decreases in Percent Positive since 2019</v>
      </c>
      <c r="W12" s="2">
        <f>CHOOSE(U12, T5,V5,X5,Z5,AB5,AD5)</f>
        <v>13</v>
      </c>
      <c r="X12" s="84">
        <f>CHOOSE(U12,U5,W5,Y5, AA5,AC5,AE5)</f>
        <v>-2</v>
      </c>
      <c r="Y12" s="2">
        <f>CHOOSE(U12, T6,V6,X6,Z6,AB6,AD6)</f>
        <v>0</v>
      </c>
      <c r="Z12" s="84">
        <f>CHOOSE(U12,U6,W6,Y6,AA6,AC6,AE6)</f>
        <v>0</v>
      </c>
      <c r="AA12" s="2">
        <f>CHOOSE(U12, T7,V7,X7,Z7,AB7,AD7)</f>
        <v>0</v>
      </c>
      <c r="AB12" s="84">
        <f>CHOOSE(U12, U7,W7,Y7,AA7,AC7,AE7)</f>
        <v>0</v>
      </c>
      <c r="AC12" s="2">
        <f>CHOOSE(U12,T8,V8,X8, Z8,AB8,AD8)</f>
        <v>0</v>
      </c>
      <c r="AD12" s="84">
        <f>CHOOSE(U12, U8,W8,Y8,AA8,AC8,AE8)</f>
        <v>0</v>
      </c>
      <c r="AE12" s="2">
        <f>CHOOSE(U12, T9,V9,X9,Z9,AB9,AD9)</f>
        <v>0</v>
      </c>
      <c r="AF12" s="84">
        <f>CHOOSE(U12, U9,W9,Y9,AA9,AC9,AE9)</f>
        <v>0</v>
      </c>
      <c r="AG12" s="5"/>
      <c r="AH12" s="5"/>
      <c r="AI12" s="3"/>
      <c r="AJ12" s="26"/>
      <c r="AK12" s="88"/>
      <c r="AL12" s="88"/>
      <c r="AM12" s="88"/>
      <c r="AN12" s="88"/>
      <c r="AR12" s="72"/>
      <c r="AS12" s="72"/>
      <c r="AT12" s="72"/>
      <c r="AU12" s="72"/>
      <c r="AV12" s="72"/>
      <c r="AW12" s="72"/>
      <c r="AX12" s="72"/>
      <c r="AY12" s="72"/>
      <c r="AZ12" s="72"/>
      <c r="BA12" s="72"/>
    </row>
    <row r="13" spans="2:53" ht="16.5" customHeight="1" x14ac:dyDescent="0.25">
      <c r="B13" s="77"/>
      <c r="C13" s="79"/>
      <c r="D13" s="183"/>
      <c r="E13" s="183"/>
      <c r="F13" s="27"/>
      <c r="G13" s="28"/>
      <c r="H13" s="184"/>
      <c r="I13" s="184"/>
      <c r="J13" s="79"/>
      <c r="K13" s="79"/>
      <c r="L13" s="79"/>
      <c r="M13" s="79"/>
      <c r="N13" s="79"/>
      <c r="O13" s="79"/>
      <c r="P13" s="79"/>
      <c r="Q13" s="79"/>
      <c r="R13" s="81"/>
      <c r="S13" s="5"/>
      <c r="T13" s="2"/>
      <c r="U13" s="25"/>
      <c r="V13" s="2" t="s">
        <v>46</v>
      </c>
      <c r="W13" s="25" t="str">
        <f>IF(W11=0,"",CONCATENATE("Q"&amp;W11))</f>
        <v>Q12</v>
      </c>
      <c r="X13" s="14" t="str">
        <f>IF(W11=0,IF(AND(U31&lt;5, U31&lt;&gt;0),"",IF(U31="--","No trending data available",IF(U11&lt;4,"No items increased", "No items decreased"))),VLOOKUP(W11,B43:C126,2,FALSE))</f>
        <v>In my work unit, differences in performance are recognized in a meaningful way.</v>
      </c>
      <c r="Y13" s="25" t="str">
        <f>IF(Y11=0,"",CONCATENATE("Q"&amp;Y11))</f>
        <v>Q5</v>
      </c>
      <c r="Z13" s="14" t="str">
        <f>IF(Y11=0,"",VLOOKUP(Y11,B43:C126,2,FALSE))</f>
        <v>My workload is reasonable.</v>
      </c>
      <c r="AA13" s="25" t="str">
        <f>IF(AA11=0,"",CONCATENATE("Q"&amp;AA11))</f>
        <v>Q35</v>
      </c>
      <c r="AB13" s="14" t="str">
        <f>IF(AA11=0,"",VLOOKUP(AA11,B43:C126,2,FALSE))</f>
        <v>How satisfied are you with the recognition you receive for doing a good job?</v>
      </c>
      <c r="AC13" s="25" t="str">
        <f>IF(AC11=0,"",CONCATENATE("Q"&amp;AC11))</f>
        <v>Q33</v>
      </c>
      <c r="AD13" s="14" t="str">
        <f>IF(AC11=0,"",VLOOKUP(AC11,B43:C126,2,FALSE))</f>
        <v>How satisfied are you with your involvement in decisions that affect your work?</v>
      </c>
      <c r="AE13" s="25" t="str">
        <f>IF(AE11=0,"",CONCATENATE("Q"&amp;AE11))</f>
        <v>Q6</v>
      </c>
      <c r="AF13" s="14" t="str">
        <f>IF(AE11=0,"",VLOOKUP(AE11,B43:C126,2,FALSE))</f>
        <v>My talents are used well in the workplace.</v>
      </c>
      <c r="AG13" s="5"/>
      <c r="AH13" s="5"/>
      <c r="AI13" s="3"/>
      <c r="AJ13" s="26"/>
      <c r="AK13" s="88"/>
      <c r="AL13" s="88"/>
      <c r="AM13" s="88"/>
      <c r="AN13" s="88"/>
      <c r="AR13" s="72"/>
      <c r="AS13" s="72"/>
      <c r="AT13" s="72"/>
      <c r="AU13" s="72"/>
      <c r="AV13" s="72"/>
      <c r="AW13" s="72"/>
      <c r="AX13" s="72"/>
      <c r="AY13" s="72"/>
      <c r="AZ13" s="72"/>
      <c r="BA13" s="72"/>
    </row>
    <row r="14" spans="2:53" ht="13.5" customHeight="1" x14ac:dyDescent="0.25">
      <c r="B14" s="77"/>
      <c r="C14" s="79"/>
      <c r="D14" s="90"/>
      <c r="E14" s="90"/>
      <c r="F14" s="90"/>
      <c r="G14" s="90"/>
      <c r="H14" s="90"/>
      <c r="I14" s="90"/>
      <c r="J14" s="79"/>
      <c r="K14" s="79"/>
      <c r="L14" s="91"/>
      <c r="M14" s="79"/>
      <c r="N14" s="79"/>
      <c r="O14" s="79"/>
      <c r="P14" s="79"/>
      <c r="Q14" s="79"/>
      <c r="R14" s="81"/>
      <c r="S14" s="5"/>
      <c r="T14" s="2"/>
      <c r="U14" s="25"/>
      <c r="V14" s="2" t="s">
        <v>48</v>
      </c>
      <c r="W14" s="25" t="str">
        <f>IF(W12=0,"",CONCATENATE("Q"&amp;W12))</f>
        <v>Q13</v>
      </c>
      <c r="X14" s="14" t="str">
        <f>IF(W12=0,IF(AND(U32&lt;5, U32&lt;&gt;0),"",IF(U32="--","No trending data available",IF(U12&lt;4,"No items increased", "No items decreased"))),VLOOKUP(W12,B43:C126,2,FALSE))</f>
        <v>My work unit has the job-relevant knowledge and skills necessary to accomplish organizational goals.</v>
      </c>
      <c r="Y14" s="25" t="str">
        <f>IF(Y12=0,"",CONCATENATE("Q"&amp;Y12))</f>
        <v/>
      </c>
      <c r="Z14" s="14" t="str">
        <f>IF(Y12=0,"",VLOOKUP(Y12,B43:C126,2,FALSE))</f>
        <v/>
      </c>
      <c r="AA14" s="25" t="str">
        <f>IF(AA12=0,"",CONCATENATE("Q"&amp;AA12))</f>
        <v/>
      </c>
      <c r="AB14" s="14" t="str">
        <f>IF(AA12=0,"",VLOOKUP(AA12,B43:C126,2,FALSE))</f>
        <v/>
      </c>
      <c r="AC14" s="25" t="str">
        <f>IF(AC12=0,"",CONCATENATE("Q"&amp;AC12))</f>
        <v/>
      </c>
      <c r="AD14" s="14" t="str">
        <f>IF(AC12=0,"",VLOOKUP(AC12,B43:C126,2,FALSE))</f>
        <v/>
      </c>
      <c r="AE14" s="25" t="str">
        <f>IF(AE12=0,"",CONCATENATE("Q"&amp;AE12))</f>
        <v/>
      </c>
      <c r="AF14" s="14" t="str">
        <f>IF(AE12=0,"",VLOOKUP(AE12,B43:C126,2,FALSE))</f>
        <v/>
      </c>
      <c r="AG14" s="3"/>
      <c r="AH14" s="3"/>
      <c r="AI14" s="3"/>
      <c r="AJ14" s="31"/>
      <c r="AK14" s="92"/>
      <c r="AL14" s="92"/>
      <c r="AM14" s="92"/>
      <c r="AN14" s="92"/>
      <c r="AR14" s="72"/>
      <c r="AS14" s="72"/>
      <c r="AT14" s="72"/>
      <c r="AU14" s="72"/>
      <c r="AV14" s="72"/>
      <c r="AW14" s="72"/>
      <c r="AX14" s="72"/>
      <c r="AY14" s="72"/>
      <c r="AZ14" s="72"/>
      <c r="BA14" s="72"/>
    </row>
    <row r="15" spans="2:53" ht="12.75" customHeight="1" x14ac:dyDescent="0.2">
      <c r="B15" s="77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1"/>
      <c r="S15" s="5"/>
      <c r="T15" s="3"/>
      <c r="U15" s="57"/>
      <c r="V15" s="2"/>
      <c r="W15" s="3"/>
      <c r="X15" s="3"/>
      <c r="Y15" s="3"/>
      <c r="Z15" s="3"/>
      <c r="AA15" s="5"/>
      <c r="AB15" s="58"/>
      <c r="AC15" s="26"/>
      <c r="AD15" s="58"/>
      <c r="AE15" s="55"/>
      <c r="AF15" s="5"/>
      <c r="AG15" s="3"/>
      <c r="AH15" s="3"/>
      <c r="AI15" s="5"/>
      <c r="AJ15" s="5"/>
      <c r="AK15" s="71"/>
      <c r="AM15" s="71"/>
      <c r="AR15" s="72"/>
      <c r="AS15" s="72"/>
      <c r="AT15" s="72"/>
      <c r="AU15" s="72"/>
      <c r="AV15" s="72"/>
      <c r="AW15" s="72"/>
      <c r="AX15" s="72"/>
      <c r="AY15" s="72"/>
      <c r="AZ15" s="72"/>
      <c r="BA15" s="72"/>
    </row>
    <row r="16" spans="2:53" ht="13.5" customHeight="1" x14ac:dyDescent="0.2">
      <c r="B16" s="77"/>
      <c r="C16" s="79"/>
      <c r="D16" s="189">
        <f>U31</f>
        <v>36</v>
      </c>
      <c r="E16" s="93"/>
      <c r="F16" s="94"/>
      <c r="G16" s="94"/>
      <c r="H16" s="79"/>
      <c r="I16" s="93"/>
      <c r="J16" s="93"/>
      <c r="K16" s="94"/>
      <c r="L16" s="94"/>
      <c r="M16" s="79"/>
      <c r="N16" s="79"/>
      <c r="O16" s="79"/>
      <c r="P16" s="79"/>
      <c r="Q16" s="79"/>
      <c r="R16" s="81"/>
      <c r="S16" s="5"/>
      <c r="T16" s="3"/>
      <c r="U16" s="57"/>
      <c r="V16" s="58" t="s">
        <v>46</v>
      </c>
      <c r="W16" s="55">
        <f>IF(W11=0, "",IF(VLOOKUP(W11, B43:G126, 3,FALSE) &lt;&gt; "", VLOOKUP(W11, B43:G126, 3,FALSE),  "--"))</f>
        <v>0.55000000000000004</v>
      </c>
      <c r="X16" s="55">
        <f>IF(W11=0, "",IF(VLOOKUP(W11, B43:G126, 4,FALSE) &lt;&gt; "", VLOOKUP(W11, B43:G126, 4,FALSE),  "--"))</f>
        <v>0.35</v>
      </c>
      <c r="Y16" s="55">
        <f>IF(W11=0, "",IF(VLOOKUP(W11, B43:G126, 5,FALSE) &lt;&gt; "", VLOOKUP(W11, B43:G126, 5,FALSE),  "--"))</f>
        <v>0.5</v>
      </c>
      <c r="Z16" s="55">
        <f>IF(W11=0, "",IF(VLOOKUP(W11, B43:G126,6,FALSE) &lt;&gt; "", VLOOKUP(W11, B43:G126, 6,FALSE),  "--"))</f>
        <v>0.76</v>
      </c>
      <c r="AA16" s="95">
        <f>IF(OR(U11 = 3, U11=6),"", W16)</f>
        <v>0.55000000000000004</v>
      </c>
      <c r="AB16" s="95">
        <f>IF(OR(U11 = 2, U11=5),"", X16)</f>
        <v>0.35</v>
      </c>
      <c r="AC16" s="95" t="str">
        <f>IF(OR(U11 = 1, U11=4),"", Y16)</f>
        <v/>
      </c>
      <c r="AD16" s="95"/>
      <c r="AE16" s="96" t="str">
        <f>IF(OR(U11 = 3, U11=6),W16, "")</f>
        <v/>
      </c>
      <c r="AF16" s="96" t="str">
        <f>IF(OR(U11 = 2, U11=5),X16, "")</f>
        <v/>
      </c>
      <c r="AG16" s="96">
        <f>IF(OR(U11 = 1, U11=4),Y16, "")</f>
        <v>0.5</v>
      </c>
      <c r="AH16" s="96"/>
      <c r="AI16" s="96" t="str">
        <f t="shared" ref="AI16:AJ16" si="0">IF(Y11=1,AA16, "")</f>
        <v/>
      </c>
      <c r="AJ16" s="96" t="str">
        <f t="shared" si="0"/>
        <v/>
      </c>
      <c r="AK16" s="97"/>
      <c r="AL16" s="97"/>
      <c r="AM16" s="71"/>
      <c r="AR16" s="72"/>
      <c r="AS16" s="72"/>
      <c r="AT16" s="72"/>
      <c r="AU16" s="72"/>
      <c r="AV16" s="72"/>
      <c r="AW16" s="72"/>
      <c r="AX16" s="72"/>
      <c r="AY16" s="72"/>
      <c r="AZ16" s="72"/>
      <c r="BA16" s="72"/>
    </row>
    <row r="17" spans="2:53" ht="12.75" customHeight="1" x14ac:dyDescent="0.25">
      <c r="B17" s="77"/>
      <c r="C17" s="79"/>
      <c r="D17" s="190"/>
      <c r="E17" s="98"/>
      <c r="F17" s="99"/>
      <c r="G17" s="100"/>
      <c r="H17" s="79"/>
      <c r="I17" s="98"/>
      <c r="J17" s="98"/>
      <c r="K17" s="99"/>
      <c r="L17" s="100"/>
      <c r="M17" s="79"/>
      <c r="N17" s="79"/>
      <c r="O17" s="79"/>
      <c r="P17" s="79"/>
      <c r="Q17" s="79"/>
      <c r="R17" s="81"/>
      <c r="S17" s="5"/>
      <c r="T17" s="5"/>
      <c r="U17" s="57"/>
      <c r="V17" s="3"/>
      <c r="W17" s="55">
        <f>IF(Y11=0, "",IF(VLOOKUP(Y11, B43:G126, 3,FALSE) &lt;&gt; "", VLOOKUP(Y11, B43:G126, 3,FALSE),  "--"))</f>
        <v>0.47</v>
      </c>
      <c r="X17" s="55">
        <f>IF(Y11=0, "",IF(VLOOKUP(Y11, B43:G126, 4,FALSE) &lt;&gt;"", VLOOKUP(Y11, B43:G126, 4,FALSE),  "--"))</f>
        <v>0.34</v>
      </c>
      <c r="Y17" s="55">
        <f>IF(Y11=0, "",IF(VLOOKUP(Y11, B43:G126, 5,FALSE) &lt;&gt; "", VLOOKUP(Y11, B43:G126,5,FALSE),  "--"))</f>
        <v>0.45</v>
      </c>
      <c r="Z17" s="55">
        <f>IF(Y11=0, "",IF(VLOOKUP(Y11, B43:G126, 6,FALSE) &lt;&gt; "", VLOOKUP(Y11, B43:G126, 6,FALSE),  "--"))</f>
        <v>0.65</v>
      </c>
      <c r="AA17" s="95">
        <f>IF(OR(U11 = 3, U11=6),"", W17)</f>
        <v>0.47</v>
      </c>
      <c r="AB17" s="95">
        <f>IF(OR(U11 = 2, U11=5),"", X17)</f>
        <v>0.34</v>
      </c>
      <c r="AC17" s="95" t="str">
        <f>IF(OR(U11 = 1, U11=4),"", Y17)</f>
        <v/>
      </c>
      <c r="AD17" s="58"/>
      <c r="AE17" s="96" t="str">
        <f>IF(OR(U11 = 3, U11=6),W17, "")</f>
        <v/>
      </c>
      <c r="AF17" s="96" t="str">
        <f>IF(OR(U11 = 2, U11=5),X17, "")</f>
        <v/>
      </c>
      <c r="AG17" s="96">
        <f>IF(OR(U11 = 1, U11=4),Y17, "")</f>
        <v>0.45</v>
      </c>
      <c r="AH17" s="101"/>
      <c r="AI17" s="101"/>
      <c r="AJ17" s="102"/>
      <c r="AK17" s="97"/>
      <c r="AL17" s="97"/>
      <c r="AM17" s="71"/>
      <c r="AR17" s="72"/>
      <c r="AS17" s="72"/>
      <c r="AT17" s="72"/>
      <c r="AU17" s="72"/>
      <c r="AV17" s="72"/>
      <c r="AW17" s="72"/>
      <c r="AX17" s="72"/>
      <c r="AY17" s="72"/>
      <c r="AZ17" s="72"/>
      <c r="BA17" s="72"/>
    </row>
    <row r="18" spans="2:53" ht="12.75" customHeight="1" x14ac:dyDescent="0.25">
      <c r="B18" s="77"/>
      <c r="C18" s="79"/>
      <c r="D18" s="190"/>
      <c r="E18" s="98"/>
      <c r="F18" s="99"/>
      <c r="G18" s="100"/>
      <c r="H18" s="79"/>
      <c r="I18" s="98"/>
      <c r="J18" s="98"/>
      <c r="K18" s="99"/>
      <c r="L18" s="100"/>
      <c r="M18" s="79"/>
      <c r="N18" s="79"/>
      <c r="O18" s="79"/>
      <c r="P18" s="79"/>
      <c r="Q18" s="79"/>
      <c r="R18" s="81"/>
      <c r="S18" s="5"/>
      <c r="T18" s="5"/>
      <c r="U18" s="5"/>
      <c r="V18" s="3"/>
      <c r="W18" s="55">
        <f>IF(AA11=0, "",IF(VLOOKUP(AA11, B43:G126, 3,FALSE) &lt;&gt; "", VLOOKUP(AA11, B43:G126, 3,FALSE),  "--"))</f>
        <v>0.7</v>
      </c>
      <c r="X18" s="55">
        <f>IF(AA11=0, "",IF(VLOOKUP(AA11, B43:G126,4,FALSE) &lt;&gt; "", VLOOKUP(AA11, B43:G126, 4,FALSE),  "--"))</f>
        <v>0.63</v>
      </c>
      <c r="Y18" s="55">
        <f>IF(AA11=0, "",IF(VLOOKUP(AA11, B43:G126, 5,FALSE) &lt;&gt; "", VLOOKUP(AA11, B43:G126, 5,FALSE),  "--"))</f>
        <v>0.6</v>
      </c>
      <c r="Z18" s="55">
        <f>IF(AA11=0, "",IF(VLOOKUP(AA11, B43:G126, 6,FALSE) &lt;&gt;"", VLOOKUP(AA11, B43:G126, 6,FALSE),  "--"))</f>
        <v>0.8</v>
      </c>
      <c r="AA18" s="95">
        <f>IF(OR(U11 = 3, U11=6),"", W18)</f>
        <v>0.7</v>
      </c>
      <c r="AB18" s="95">
        <f>IF(OR(U11 = 2, U11=5),"", X18)</f>
        <v>0.63</v>
      </c>
      <c r="AC18" s="95" t="str">
        <f>IF(OR(U11 = 1, U11=4),"", Y18)</f>
        <v/>
      </c>
      <c r="AD18" s="26"/>
      <c r="AE18" s="96" t="str">
        <f>IF(OR(U11 = 3, U11=6),W18, "")</f>
        <v/>
      </c>
      <c r="AF18" s="96" t="str">
        <f>IF(OR(U11 = 2, U11=5),X18, "")</f>
        <v/>
      </c>
      <c r="AG18" s="96">
        <f>IF(OR(U11 = 1, U11=4),Y18, "")</f>
        <v>0.6</v>
      </c>
      <c r="AH18" s="101"/>
      <c r="AI18" s="102"/>
      <c r="AJ18" s="102"/>
      <c r="AK18" s="97"/>
      <c r="AL18" s="97"/>
      <c r="AM18" s="71"/>
      <c r="AR18" s="72"/>
      <c r="AS18" s="72"/>
      <c r="AT18" s="72"/>
      <c r="AU18" s="72"/>
      <c r="AV18" s="72"/>
      <c r="AW18" s="72"/>
      <c r="AX18" s="72"/>
      <c r="AY18" s="72"/>
      <c r="AZ18" s="72"/>
      <c r="BA18" s="72"/>
    </row>
    <row r="19" spans="2:53" ht="12.75" customHeight="1" x14ac:dyDescent="0.25">
      <c r="B19" s="77"/>
      <c r="C19" s="79"/>
      <c r="D19" s="191"/>
      <c r="E19" s="98"/>
      <c r="F19" s="99"/>
      <c r="G19" s="100"/>
      <c r="H19" s="79"/>
      <c r="I19" s="98"/>
      <c r="J19" s="98"/>
      <c r="K19" s="99"/>
      <c r="L19" s="100"/>
      <c r="M19" s="79"/>
      <c r="N19" s="79"/>
      <c r="O19" s="79"/>
      <c r="P19" s="79"/>
      <c r="Q19" s="79"/>
      <c r="R19" s="81"/>
      <c r="S19" s="5"/>
      <c r="T19" s="5"/>
      <c r="U19" s="5"/>
      <c r="V19" s="3"/>
      <c r="W19" s="55">
        <f>IF(AC11=0, "",IF(VLOOKUP(AC11, B43:G126, 3,FALSE) &lt;&gt; "", VLOOKUP(AC11, B43:G126, 3,FALSE),  "--"))</f>
        <v>0.65</v>
      </c>
      <c r="X19" s="55">
        <f>IF(AC11=0, "",IF(VLOOKUP(AC11, B43:G126, 4,FALSE) &lt;&gt; "", VLOOKUP(AC11, B43:G126,4,FALSE),  "--"))</f>
        <v>0.54</v>
      </c>
      <c r="Y19" s="55">
        <f>IF(AC11=0, "",IF(VLOOKUP(AC11, B43:G126, 5,FALSE) &lt;&gt; "", VLOOKUP(AC11, B43:G126,5,FALSE),  "--"))</f>
        <v>0.56000000000000005</v>
      </c>
      <c r="Z19" s="55">
        <f>IF(AC11=0, "",IF(VLOOKUP(AC11, B43:G126, 6,FALSE) &lt;&gt; "", VLOOKUP(AC11, B43:G126,6,FALSE),  "--"))</f>
        <v>0.74</v>
      </c>
      <c r="AA19" s="95">
        <f>IF(OR(U11 = 3, U11=6),"", W19)</f>
        <v>0.65</v>
      </c>
      <c r="AB19" s="95">
        <f>IF(OR(U11 = 2, U11=5),"", X19)</f>
        <v>0.54</v>
      </c>
      <c r="AC19" s="95" t="str">
        <f>IF(OR(U11 = 1, U11=4),"", Y19)</f>
        <v/>
      </c>
      <c r="AD19" s="26"/>
      <c r="AE19" s="96" t="str">
        <f>IF(OR(U11 = 3, U11=6),W19, "")</f>
        <v/>
      </c>
      <c r="AF19" s="96" t="str">
        <f>IF(OR(U11 = 2, U11=5),X19, "")</f>
        <v/>
      </c>
      <c r="AG19" s="96">
        <f>IF(OR(U11 = 1, U11=4),Y19, "")</f>
        <v>0.56000000000000005</v>
      </c>
      <c r="AH19" s="102"/>
      <c r="AI19" s="102"/>
      <c r="AJ19" s="102"/>
      <c r="AK19" s="97"/>
      <c r="AL19" s="97"/>
      <c r="AM19" s="71"/>
      <c r="AR19" s="72"/>
      <c r="AS19" s="72"/>
      <c r="AT19" s="72"/>
      <c r="AU19" s="72"/>
      <c r="AV19" s="72"/>
      <c r="AW19" s="72"/>
      <c r="AX19" s="72"/>
      <c r="AY19" s="72"/>
      <c r="AZ19" s="72"/>
      <c r="BA19" s="72"/>
    </row>
    <row r="20" spans="2:53" ht="12.75" customHeight="1" x14ac:dyDescent="0.25">
      <c r="B20" s="77"/>
      <c r="C20" s="79"/>
      <c r="D20" s="98"/>
      <c r="E20" s="98"/>
      <c r="F20" s="99"/>
      <c r="G20" s="100"/>
      <c r="H20" s="79"/>
      <c r="I20" s="98"/>
      <c r="J20" s="98"/>
      <c r="K20" s="99"/>
      <c r="L20" s="100"/>
      <c r="M20" s="79"/>
      <c r="N20" s="79"/>
      <c r="O20" s="79"/>
      <c r="P20" s="79"/>
      <c r="Q20" s="79"/>
      <c r="R20" s="81"/>
      <c r="S20" s="5"/>
      <c r="T20" s="3"/>
      <c r="U20" s="5"/>
      <c r="V20" s="3"/>
      <c r="W20" s="55">
        <f>IF(AE11=0, "",IF(VLOOKUP(AE11, B43:G126, 3,FALSE) &lt;&gt; "", VLOOKUP(AE11, B43:G126, 3,FALSE),  "--"))</f>
        <v>0.62</v>
      </c>
      <c r="X20" s="55">
        <f>IF(AE11=0, "",IF(VLOOKUP(AE11, B43:G126, 4,FALSE) &lt;&gt;"", VLOOKUP(AE11, B43:G126, 4,FALSE),  "--"))</f>
        <v>0.57999999999999996</v>
      </c>
      <c r="Y20" s="55">
        <f>IF(AE11=0, "",IF(VLOOKUP(AE11, B43:G126,5,FALSE) &lt;&gt; "", VLOOKUP(AE11, B43:G126,5,FALSE),  "--"))</f>
        <v>0.57999999999999996</v>
      </c>
      <c r="Z20" s="55">
        <f>IF(AE11=0, "",IF(VLOOKUP(AE11, B43:G126, 6,FALSE) &lt;&gt; "", VLOOKUP(AE11, B43:G126, 6,FALSE),  "--"))</f>
        <v>0.75</v>
      </c>
      <c r="AA20" s="95">
        <f>IF(OR(U11 = 3, U11=6),"", W20)</f>
        <v>0.62</v>
      </c>
      <c r="AB20" s="95">
        <f>IF(OR(U11 = 2, U11=5),"", X20)</f>
        <v>0.57999999999999996</v>
      </c>
      <c r="AC20" s="95" t="str">
        <f>IF(OR(U11 = 1, U11=4),"", Y20)</f>
        <v/>
      </c>
      <c r="AD20" s="5"/>
      <c r="AE20" s="96" t="str">
        <f>IF(OR(U11 = 3, U11=6),W20, "")</f>
        <v/>
      </c>
      <c r="AF20" s="96" t="str">
        <f>IF(OR(U11 = 2, U11=5),X20, "")</f>
        <v/>
      </c>
      <c r="AG20" s="96">
        <f>IF(OR(U11 = 1, U11=4),Y20, "")</f>
        <v>0.57999999999999996</v>
      </c>
      <c r="AH20" s="102"/>
      <c r="AI20" s="102"/>
      <c r="AJ20" s="102"/>
      <c r="AK20" s="97"/>
      <c r="AL20" s="97"/>
      <c r="AM20" s="71"/>
      <c r="AR20" s="72"/>
      <c r="AS20" s="72"/>
      <c r="AT20" s="72"/>
      <c r="AU20" s="72"/>
      <c r="AV20" s="72"/>
      <c r="AW20" s="72"/>
      <c r="AX20" s="72"/>
      <c r="AY20" s="72"/>
      <c r="AZ20" s="72"/>
      <c r="BA20" s="72"/>
    </row>
    <row r="21" spans="2:53" ht="12.75" customHeight="1" x14ac:dyDescent="0.25">
      <c r="B21" s="77"/>
      <c r="C21" s="79"/>
      <c r="D21" s="98"/>
      <c r="E21" s="98"/>
      <c r="F21" s="99"/>
      <c r="G21" s="100"/>
      <c r="H21" s="79"/>
      <c r="I21" s="98"/>
      <c r="J21" s="98"/>
      <c r="K21" s="99"/>
      <c r="L21" s="100"/>
      <c r="M21" s="79"/>
      <c r="N21" s="79"/>
      <c r="O21" s="79"/>
      <c r="P21" s="79"/>
      <c r="Q21" s="79"/>
      <c r="R21" s="81"/>
      <c r="S21" s="5"/>
      <c r="T21" s="3"/>
      <c r="U21" s="5"/>
      <c r="V21" s="3" t="s">
        <v>48</v>
      </c>
      <c r="W21" s="55">
        <f>IF(W12=0, "",IF(VLOOKUP(W12, B43:G126, 3,FALSE) &lt;&gt; "", VLOOKUP(W12, B43:G126, 3,FALSE),  "--"))</f>
        <v>0.84</v>
      </c>
      <c r="X21" s="55">
        <f>IF(W12=0, "",IF(VLOOKUP(W12, B43:G126, 4,FALSE) &lt;&gt; "", VLOOKUP(W12, B43:G126, 4,FALSE),  "--"))</f>
        <v>0.87</v>
      </c>
      <c r="Y21" s="55">
        <f>IF(W12=0, "",IF(VLOOKUP(W12, B43:G126, 5,FALSE) &lt;&gt; "", VLOOKUP(W12, B43:G126, 5,FALSE),  "--"))</f>
        <v>0.97</v>
      </c>
      <c r="Z21" s="55">
        <f>IF(W12=0, "",IF(VLOOKUP(W12, B43:G126, 6,FALSE) &lt;&gt; "", VLOOKUP(W12, B43:G126, 6,FALSE),  "--"))</f>
        <v>0.95</v>
      </c>
      <c r="AA21" s="95">
        <f>IF(OR(U12 = 3, U12=6),"", W21)</f>
        <v>0.84</v>
      </c>
      <c r="AB21" s="95">
        <f>IF(OR(U12 = 2, U12=5),"", X21)</f>
        <v>0.87</v>
      </c>
      <c r="AC21" s="95" t="str">
        <f>IF(OR(U12 = 1, U12=4),"", Y21)</f>
        <v/>
      </c>
      <c r="AD21" s="5"/>
      <c r="AE21" s="96" t="str">
        <f>IF(OR(U12 = 3, U12=6),W21, "")</f>
        <v/>
      </c>
      <c r="AF21" s="96" t="str">
        <f>IF(OR(U12 = 2, U12=5),X21, "")</f>
        <v/>
      </c>
      <c r="AG21" s="96">
        <f>IF(OR(U12 = 1, U12=4),Y21, "")</f>
        <v>0.97</v>
      </c>
      <c r="AH21" s="102"/>
      <c r="AI21" s="102"/>
      <c r="AJ21" s="102"/>
      <c r="AK21" s="97"/>
      <c r="AL21" s="97"/>
      <c r="AM21" s="71"/>
      <c r="AR21" s="72"/>
      <c r="AS21" s="72"/>
      <c r="AT21" s="72"/>
      <c r="AU21" s="72"/>
      <c r="AV21" s="72"/>
      <c r="AW21" s="72"/>
      <c r="AX21" s="72"/>
      <c r="AY21" s="72"/>
      <c r="AZ21" s="72"/>
      <c r="BA21" s="72"/>
    </row>
    <row r="22" spans="2:53" ht="12.75" customHeight="1" x14ac:dyDescent="0.25">
      <c r="B22" s="77"/>
      <c r="C22" s="79"/>
      <c r="D22" s="98"/>
      <c r="E22" s="98"/>
      <c r="F22" s="99"/>
      <c r="G22" s="100"/>
      <c r="H22" s="79"/>
      <c r="I22" s="98"/>
      <c r="J22" s="98"/>
      <c r="K22" s="99"/>
      <c r="L22" s="100"/>
      <c r="M22" s="79"/>
      <c r="N22" s="79"/>
      <c r="O22" s="79"/>
      <c r="P22" s="79"/>
      <c r="Q22" s="79"/>
      <c r="R22" s="81"/>
      <c r="S22" s="5"/>
      <c r="T22" s="5"/>
      <c r="U22" s="5"/>
      <c r="V22" s="3"/>
      <c r="W22" s="55" t="str">
        <f>IF(Y12=0, "",IF(VLOOKUP(Y12, B43:G126, 3,FALSE) &lt;&gt; "", VLOOKUP(Y12, B43:G126, 3,FALSE),  "--"))</f>
        <v/>
      </c>
      <c r="X22" s="55" t="str">
        <f>IF(Y12=0, "",IF(VLOOKUP(Y12, B43:G126, 4,FALSE) &lt;&gt; "", VLOOKUP(Y12, B43:G126, 4,FALSE),  "--"))</f>
        <v/>
      </c>
      <c r="Y22" s="55" t="str">
        <f>IF(Y12=0, "",IF(VLOOKUP(Y12, B43:G126, 5,FALSE) &lt;&gt; "", VLOOKUP(Y12, B43:G126, 5,FALSE),  "--"))</f>
        <v/>
      </c>
      <c r="Z22" s="55" t="str">
        <f>IF(Y12=0, "",IF(VLOOKUP(Y12, B43:G126, 6,FALSE) &lt;&gt; "", VLOOKUP(Y12, B43:G126,6,FALSE),  "--"))</f>
        <v/>
      </c>
      <c r="AA22" s="95" t="str">
        <f>IF(OR(U12 = 3, U12=6),"", W22)</f>
        <v/>
      </c>
      <c r="AB22" s="95" t="str">
        <f>IF(OR(U12 = 2, U12=5),"", X22)</f>
        <v/>
      </c>
      <c r="AC22" s="95" t="str">
        <f>IF(OR(U12 = 1, U12=4),"", Y22)</f>
        <v/>
      </c>
      <c r="AD22" s="5"/>
      <c r="AE22" s="96" t="str">
        <f>IF(OR(U12 = 3, U12=6),W22, "")</f>
        <v/>
      </c>
      <c r="AF22" s="96" t="str">
        <f>IF(OR(U12 = 2, U12=5),X22, "")</f>
        <v/>
      </c>
      <c r="AG22" s="96" t="str">
        <f>IF(OR(U12 = 1, U12=4),Y22, "")</f>
        <v/>
      </c>
      <c r="AH22" s="102"/>
      <c r="AI22" s="102"/>
      <c r="AJ22" s="102"/>
      <c r="AK22" s="97"/>
      <c r="AL22" s="97"/>
      <c r="AM22" s="71"/>
      <c r="AR22" s="72"/>
      <c r="AS22" s="72"/>
      <c r="AT22" s="72"/>
      <c r="AU22" s="72"/>
      <c r="AV22" s="72"/>
      <c r="AW22" s="72"/>
      <c r="AX22" s="72"/>
      <c r="AY22" s="72"/>
      <c r="AZ22" s="72"/>
      <c r="BA22" s="72"/>
    </row>
    <row r="23" spans="2:53" ht="12.75" customHeight="1" x14ac:dyDescent="0.25">
      <c r="B23" s="77"/>
      <c r="C23" s="79"/>
      <c r="D23" s="98"/>
      <c r="E23" s="98"/>
      <c r="F23" s="99"/>
      <c r="G23" s="100"/>
      <c r="H23" s="79"/>
      <c r="I23" s="98"/>
      <c r="J23" s="98"/>
      <c r="K23" s="99"/>
      <c r="L23" s="100"/>
      <c r="M23" s="79"/>
      <c r="N23" s="79"/>
      <c r="O23" s="79"/>
      <c r="P23" s="79"/>
      <c r="Q23" s="79"/>
      <c r="R23" s="81"/>
      <c r="S23" s="5"/>
      <c r="T23" s="5"/>
      <c r="U23" s="5"/>
      <c r="V23" s="103"/>
      <c r="W23" s="55" t="str">
        <f>IF(AA12=0, "",IF(VLOOKUP(AA12, B43:G126, 3,FALSE) &lt;&gt; "", VLOOKUP(AA12, B43:G126, 3,FALSE),  "--"))</f>
        <v/>
      </c>
      <c r="X23" s="55" t="str">
        <f>IF(AA12=0, "",IF(VLOOKUP(AA12, B43:G126, 4,FALSE) &lt;&gt; "", VLOOKUP(AA12, B43:G126, 4,FALSE),  "--"))</f>
        <v/>
      </c>
      <c r="Y23" s="55" t="str">
        <f>IF(AA12=0, "",IF(VLOOKUP(AA12, B43:G126,5,FALSE) &lt;&gt; "", VLOOKUP(AA12, B43:G126, 5,FALSE),  "--"))</f>
        <v/>
      </c>
      <c r="Z23" s="55" t="str">
        <f>IF(AA12=0, "",IF(VLOOKUP(AA12, B43:G126, 6,FALSE) &lt;&gt; "", VLOOKUP(AA12, B43:G126,6,FALSE),  "--"))</f>
        <v/>
      </c>
      <c r="AA23" s="95" t="str">
        <f>IF(OR(U12 = 3, U12=6),"", W23)</f>
        <v/>
      </c>
      <c r="AB23" s="95" t="str">
        <f>IF(OR(U12 = 2, U12=5),"", X23)</f>
        <v/>
      </c>
      <c r="AC23" s="95" t="str">
        <f>IF(OR(U12 = 1, U12=4),"", Y23)</f>
        <v/>
      </c>
      <c r="AD23" s="5"/>
      <c r="AE23" s="96" t="str">
        <f>IF(OR(U12 = 3, U12=6),W23, "")</f>
        <v/>
      </c>
      <c r="AF23" s="96" t="str">
        <f>IF(OR(U12 = 2, U12=5),X23, "")</f>
        <v/>
      </c>
      <c r="AG23" s="96" t="str">
        <f>IF(OR(U12 = 1, U12=4),Y23, "")</f>
        <v/>
      </c>
      <c r="AH23" s="102"/>
      <c r="AI23" s="102"/>
      <c r="AJ23" s="102"/>
      <c r="AK23" s="97"/>
      <c r="AL23" s="97"/>
      <c r="AM23" s="71"/>
      <c r="AR23" s="72"/>
      <c r="AS23" s="72"/>
      <c r="AT23" s="72"/>
      <c r="AU23" s="72"/>
      <c r="AV23" s="72"/>
      <c r="AW23" s="72"/>
      <c r="AX23" s="72"/>
      <c r="AY23" s="72"/>
      <c r="AZ23" s="72"/>
      <c r="BA23" s="72"/>
    </row>
    <row r="24" spans="2:53" ht="12.75" customHeight="1" x14ac:dyDescent="0.25">
      <c r="B24" s="77"/>
      <c r="C24" s="79"/>
      <c r="D24" s="98"/>
      <c r="E24" s="98"/>
      <c r="F24" s="99"/>
      <c r="G24" s="100"/>
      <c r="H24" s="79"/>
      <c r="I24" s="98"/>
      <c r="J24" s="98"/>
      <c r="K24" s="99"/>
      <c r="L24" s="100"/>
      <c r="M24" s="79"/>
      <c r="N24" s="79"/>
      <c r="O24" s="79"/>
      <c r="P24" s="79"/>
      <c r="Q24" s="79"/>
      <c r="R24" s="81"/>
      <c r="S24" s="5"/>
      <c r="T24" s="5"/>
      <c r="U24" s="2"/>
      <c r="V24" s="103"/>
      <c r="W24" s="55" t="str">
        <f>IF(AC12=0, "",IF(VLOOKUP(AC12, B43:G126, 3,FALSE) &lt;&gt; "", VLOOKUP(AC12, B43:G126, 3,FALSE),  "--"))</f>
        <v/>
      </c>
      <c r="X24" s="55" t="str">
        <f>IF(AC12=0, "",IF(VLOOKUP(AC12, B43:G126, 4,FALSE) &lt;&gt; "", VLOOKUP(AC12, B43:G126, 4,FALSE),  "--"))</f>
        <v/>
      </c>
      <c r="Y24" s="55" t="str">
        <f>IF(AC12=0, "",IF(VLOOKUP(AC12, B43:G126, 5,FALSE) &lt;&gt; "", VLOOKUP(AC12, B43:G126, 5,FALSE),  "--"))</f>
        <v/>
      </c>
      <c r="Z24" s="55" t="str">
        <f>IF(AC12=0, "",IF(VLOOKUP(AC12, B43:G126, 6,FALSE) &lt;&gt; "", VLOOKUP(AC12, B43:G126, 6,FALSE),  "--"))</f>
        <v/>
      </c>
      <c r="AA24" s="95" t="str">
        <f>IF(OR(U12 = 3, U12=6),"", W24)</f>
        <v/>
      </c>
      <c r="AB24" s="95" t="str">
        <f>IF(OR(U12 = 2, U12=5),"", X24)</f>
        <v/>
      </c>
      <c r="AC24" s="95" t="str">
        <f>IF(OR(U12 = 1, U12=4),"", Y24)</f>
        <v/>
      </c>
      <c r="AD24" s="2"/>
      <c r="AE24" s="96" t="str">
        <f>IF(OR(U12 = 3, U12=6),W24, "")</f>
        <v/>
      </c>
      <c r="AF24" s="96" t="str">
        <f>IF(OR(U12 = 2, U12=5),X24, "")</f>
        <v/>
      </c>
      <c r="AG24" s="96" t="str">
        <f>IF(OR(U12 = 1, U12=4),Y24, "")</f>
        <v/>
      </c>
      <c r="AH24" s="102"/>
      <c r="AI24" s="102"/>
      <c r="AJ24" s="102"/>
      <c r="AK24" s="97"/>
      <c r="AL24" s="97"/>
      <c r="AM24" s="71"/>
      <c r="AR24" s="72"/>
      <c r="AS24" s="72"/>
      <c r="AT24" s="72"/>
      <c r="AU24" s="72"/>
      <c r="AV24" s="72"/>
      <c r="AW24" s="72"/>
      <c r="AX24" s="72"/>
      <c r="AY24" s="72"/>
      <c r="AZ24" s="72"/>
      <c r="BA24" s="72"/>
    </row>
    <row r="25" spans="2:53" ht="12.75" customHeight="1" x14ac:dyDescent="0.25">
      <c r="B25" s="77"/>
      <c r="C25" s="79"/>
      <c r="D25" s="98"/>
      <c r="E25" s="98"/>
      <c r="F25" s="99"/>
      <c r="G25" s="100"/>
      <c r="H25" s="79"/>
      <c r="I25" s="98"/>
      <c r="J25" s="98"/>
      <c r="K25" s="99"/>
      <c r="L25" s="100"/>
      <c r="M25" s="79"/>
      <c r="N25" s="79"/>
      <c r="O25" s="79"/>
      <c r="P25" s="79"/>
      <c r="Q25" s="79"/>
      <c r="R25" s="81"/>
      <c r="S25" s="5"/>
      <c r="T25" s="5"/>
      <c r="U25" s="2"/>
      <c r="V25" s="103"/>
      <c r="W25" s="55" t="str">
        <f>IF(AE12=0, "",IF(VLOOKUP(AE12, B43:G126, 3,FALSE) &lt;&gt; "", VLOOKUP(AE12, B43:G126, 3,FALSE),  "--"))</f>
        <v/>
      </c>
      <c r="X25" s="55" t="str">
        <f>IF(AE12=0, "",IF(VLOOKUP(AE12, B43:G126, 4,FALSE) &lt;&gt; "", VLOOKUP(AE12, B43:G126,4,FALSE),  "--"))</f>
        <v/>
      </c>
      <c r="Y25" s="55" t="str">
        <f>IF(AE12=0, "",IF(VLOOKUP(AE12, B43:G126, 5,FALSE) &lt;&gt; "", VLOOKUP(AE12, B43:G126, 5,FALSE),  "--"))</f>
        <v/>
      </c>
      <c r="Z25" s="55" t="str">
        <f>IF(AE12=0, "",IF(VLOOKUP(AE12, B43:G126, 6,FALSE) &lt;&gt; "", VLOOKUP(AE12, B43:G126,6,FALSE),  "--"))</f>
        <v/>
      </c>
      <c r="AA25" s="95" t="str">
        <f>IF(OR(U12 = 3, U12=6),"", W25)</f>
        <v/>
      </c>
      <c r="AB25" s="95" t="str">
        <f>IF(OR(U12 = 2, U12=5),"", X25)</f>
        <v/>
      </c>
      <c r="AC25" s="95" t="str">
        <f>IF(OR(U12 = 1, U12=4),"", Y25)</f>
        <v/>
      </c>
      <c r="AD25" s="2"/>
      <c r="AE25" s="96" t="str">
        <f>IF(OR(U12 = 3, U12=6),W25, "")</f>
        <v/>
      </c>
      <c r="AF25" s="96" t="str">
        <f>IF(OR(U12 = 2, U12=5),X25, "")</f>
        <v/>
      </c>
      <c r="AG25" s="96" t="str">
        <f>IF(OR(U12 = 1, U12=4),Y25, "")</f>
        <v/>
      </c>
      <c r="AH25" s="102"/>
      <c r="AI25" s="102"/>
      <c r="AJ25" s="102"/>
      <c r="AK25" s="97"/>
      <c r="AL25" s="97"/>
      <c r="AM25" s="71"/>
      <c r="AR25" s="72"/>
      <c r="AS25" s="72"/>
      <c r="AT25" s="72"/>
      <c r="AU25" s="72"/>
      <c r="AV25" s="72"/>
      <c r="AW25" s="72"/>
      <c r="AX25" s="72"/>
      <c r="AY25" s="72"/>
      <c r="AZ25" s="72"/>
      <c r="BA25" s="72"/>
    </row>
    <row r="26" spans="2:53" ht="12.75" customHeight="1" x14ac:dyDescent="0.25">
      <c r="B26" s="77"/>
      <c r="C26" s="79"/>
      <c r="D26" s="98"/>
      <c r="E26" s="98"/>
      <c r="F26" s="99"/>
      <c r="G26" s="100"/>
      <c r="H26" s="79"/>
      <c r="I26" s="98"/>
      <c r="J26" s="98"/>
      <c r="K26" s="99"/>
      <c r="L26" s="100"/>
      <c r="M26" s="79"/>
      <c r="N26" s="79"/>
      <c r="O26" s="79"/>
      <c r="P26" s="79"/>
      <c r="Q26" s="79"/>
      <c r="R26" s="81"/>
      <c r="S26" s="5"/>
      <c r="T26" s="5"/>
      <c r="U26" s="2"/>
      <c r="V26" s="58"/>
      <c r="W26" s="104" t="str">
        <f>IF(OR(U11 = 3, U11=6),"","2017")</f>
        <v>2017</v>
      </c>
      <c r="X26" s="104" t="str">
        <f>IF(OR(U11 = 2, U11=5),"", "2018")</f>
        <v>2018</v>
      </c>
      <c r="Y26" s="104" t="str">
        <f>IF(OR(U11 = 1, U11=4), "", "2019")</f>
        <v/>
      </c>
      <c r="Z26" s="104">
        <v>2020</v>
      </c>
      <c r="AA26" s="2"/>
      <c r="AB26" s="2"/>
      <c r="AC26" s="2"/>
      <c r="AD26" s="2"/>
      <c r="AE26" s="5"/>
      <c r="AF26" s="5"/>
      <c r="AG26" s="5"/>
      <c r="AH26" s="5"/>
      <c r="AI26" s="5"/>
      <c r="AJ26" s="5"/>
      <c r="AK26" s="71"/>
      <c r="AM26" s="71"/>
      <c r="AR26" s="72"/>
      <c r="AS26" s="72"/>
      <c r="AT26" s="72"/>
      <c r="AU26" s="72"/>
      <c r="AV26" s="72"/>
      <c r="AW26" s="72"/>
      <c r="AX26" s="72"/>
      <c r="AY26" s="72"/>
      <c r="AZ26" s="72"/>
      <c r="BA26" s="72"/>
    </row>
    <row r="27" spans="2:53" ht="15.75" x14ac:dyDescent="0.25">
      <c r="B27" s="77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1"/>
      <c r="S27" s="5"/>
      <c r="T27" s="5"/>
      <c r="U27" s="2"/>
      <c r="V27" s="103"/>
      <c r="W27" s="105" t="str">
        <f>IF(OR(U11 = 3, U11=6),"2017", "")</f>
        <v/>
      </c>
      <c r="X27" s="105" t="str">
        <f>IF(OR(U11 =2, U11=5),"2018", "")</f>
        <v/>
      </c>
      <c r="Y27" s="105" t="str">
        <f>IF(OR(U11 = 1, U11=4),"2019", "")</f>
        <v>2019</v>
      </c>
      <c r="Z27" s="106"/>
      <c r="AA27" s="2"/>
      <c r="AB27" s="2"/>
      <c r="AC27" s="2"/>
      <c r="AD27" s="2"/>
      <c r="AE27" s="5"/>
      <c r="AF27" s="5"/>
      <c r="AG27" s="5"/>
      <c r="AH27" s="5"/>
      <c r="AI27" s="5"/>
      <c r="AJ27" s="5"/>
      <c r="AK27" s="71"/>
      <c r="AM27" s="71"/>
      <c r="AR27" s="72"/>
      <c r="AS27" s="72"/>
      <c r="AT27" s="72"/>
      <c r="AU27" s="72"/>
      <c r="AV27" s="72"/>
      <c r="AW27" s="72"/>
      <c r="AX27" s="72"/>
      <c r="AY27" s="72"/>
      <c r="AZ27" s="72"/>
      <c r="BA27" s="72"/>
    </row>
    <row r="28" spans="2:53" ht="15.75" x14ac:dyDescent="0.25">
      <c r="B28" s="77"/>
      <c r="C28" s="79"/>
      <c r="D28" s="107"/>
      <c r="E28" s="107"/>
      <c r="F28" s="107"/>
      <c r="G28" s="107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1"/>
      <c r="S28" s="5"/>
      <c r="T28" s="5"/>
      <c r="U28" s="2"/>
      <c r="V28" s="3"/>
      <c r="W28" s="104" t="str">
        <f>IF(OR(U12 = 3, U12=6),"", "2017")</f>
        <v>2017</v>
      </c>
      <c r="X28" s="104" t="str">
        <f>IF(OR(U12 = 2, U12=5),"", "2018")</f>
        <v>2018</v>
      </c>
      <c r="Y28" s="104" t="str">
        <f>IF(OR(U12 = 1, U12=4), "", "2019")</f>
        <v/>
      </c>
      <c r="Z28" s="104">
        <v>2020</v>
      </c>
      <c r="AA28" s="2"/>
      <c r="AB28" s="2"/>
      <c r="AC28" s="2"/>
      <c r="AD28" s="25"/>
      <c r="AE28" s="3"/>
      <c r="AF28" s="3"/>
      <c r="AG28" s="3"/>
      <c r="AH28" s="3"/>
      <c r="AI28" s="3"/>
      <c r="AJ28" s="3"/>
      <c r="AK28" s="71"/>
      <c r="AM28" s="71"/>
      <c r="AR28" s="72"/>
      <c r="AS28" s="72"/>
      <c r="AT28" s="72"/>
      <c r="AU28" s="72"/>
      <c r="AV28" s="72"/>
      <c r="AW28" s="72"/>
      <c r="AX28" s="72"/>
      <c r="AY28" s="72"/>
      <c r="AZ28" s="72"/>
      <c r="BA28" s="72"/>
    </row>
    <row r="29" spans="2:53" ht="13.5" customHeight="1" x14ac:dyDescent="0.25">
      <c r="B29" s="77"/>
      <c r="C29" s="79"/>
      <c r="D29" s="93"/>
      <c r="E29" s="93"/>
      <c r="F29" s="94"/>
      <c r="G29" s="94"/>
      <c r="H29" s="79"/>
      <c r="I29" s="93"/>
      <c r="J29" s="93"/>
      <c r="K29" s="94"/>
      <c r="L29" s="94"/>
      <c r="M29" s="79"/>
      <c r="N29" s="79"/>
      <c r="O29" s="79"/>
      <c r="P29" s="79"/>
      <c r="Q29" s="79"/>
      <c r="R29" s="81"/>
      <c r="S29" s="5"/>
      <c r="T29" s="5"/>
      <c r="U29" s="40"/>
      <c r="V29" s="103"/>
      <c r="W29" s="105" t="str">
        <f>IF(OR(U12 = 3, U12=6),"2017", "")</f>
        <v/>
      </c>
      <c r="X29" s="105" t="str">
        <f>IF(OR(U12 = 2, U12=5),"2018", "")</f>
        <v/>
      </c>
      <c r="Y29" s="105" t="str">
        <f>IF(OR(U12 = 1, U12=4),"2019", "")</f>
        <v>2019</v>
      </c>
      <c r="Z29" s="106"/>
      <c r="AA29" s="40"/>
      <c r="AB29" s="43"/>
      <c r="AC29" s="40"/>
      <c r="AD29" s="43"/>
      <c r="AE29" s="3"/>
      <c r="AF29" s="3"/>
      <c r="AG29" s="3"/>
      <c r="AH29" s="3"/>
      <c r="AI29" s="3"/>
      <c r="AJ29" s="3"/>
      <c r="AK29" s="71"/>
      <c r="AM29" s="71"/>
      <c r="AR29" s="72"/>
      <c r="AS29" s="72"/>
      <c r="AT29" s="72"/>
      <c r="AU29" s="72"/>
      <c r="AV29" s="72"/>
      <c r="AW29" s="72"/>
      <c r="AX29" s="72"/>
      <c r="AY29" s="72"/>
      <c r="AZ29" s="72"/>
      <c r="BA29" s="72"/>
    </row>
    <row r="30" spans="2:53" ht="12.75" customHeight="1" x14ac:dyDescent="0.25">
      <c r="B30" s="77"/>
      <c r="C30" s="79"/>
      <c r="D30" s="98"/>
      <c r="E30" s="98"/>
      <c r="F30" s="99"/>
      <c r="G30" s="100"/>
      <c r="H30" s="79"/>
      <c r="I30" s="98"/>
      <c r="J30" s="98"/>
      <c r="K30" s="99"/>
      <c r="L30" s="100"/>
      <c r="M30" s="79"/>
      <c r="N30" s="79"/>
      <c r="O30" s="79"/>
      <c r="P30" s="79"/>
      <c r="Q30" s="79"/>
      <c r="R30" s="81"/>
      <c r="S30" s="5"/>
      <c r="T30" s="5"/>
      <c r="U30" s="40"/>
      <c r="V30" s="103"/>
      <c r="W30" s="40"/>
      <c r="X30" s="43"/>
      <c r="Y30" s="40"/>
      <c r="Z30" s="43"/>
      <c r="AA30" s="40"/>
      <c r="AB30" s="43"/>
      <c r="AC30" s="40"/>
      <c r="AD30" s="43"/>
      <c r="AE30" s="3"/>
      <c r="AF30" s="3"/>
      <c r="AG30" s="3"/>
      <c r="AH30" s="3"/>
      <c r="AI30" s="3"/>
      <c r="AJ30" s="3"/>
      <c r="AK30" s="71"/>
      <c r="AM30" s="71"/>
      <c r="AR30" s="72"/>
      <c r="AS30" s="72"/>
      <c r="AT30" s="72"/>
      <c r="AU30" s="72"/>
      <c r="AV30" s="72"/>
      <c r="AW30" s="72"/>
      <c r="AX30" s="72"/>
      <c r="AY30" s="72"/>
      <c r="AZ30" s="72"/>
      <c r="BA30" s="72"/>
    </row>
    <row r="31" spans="2:53" ht="12.75" customHeight="1" x14ac:dyDescent="0.25">
      <c r="B31" s="77"/>
      <c r="C31" s="79"/>
      <c r="D31" s="98"/>
      <c r="E31" s="98"/>
      <c r="F31" s="99"/>
      <c r="G31" s="100"/>
      <c r="H31" s="79"/>
      <c r="I31" s="98"/>
      <c r="J31" s="98"/>
      <c r="K31" s="99"/>
      <c r="L31" s="100"/>
      <c r="M31" s="79"/>
      <c r="N31" s="79"/>
      <c r="O31" s="79"/>
      <c r="P31" s="79"/>
      <c r="Q31" s="79"/>
      <c r="R31" s="81"/>
      <c r="S31" s="5"/>
      <c r="T31" s="5"/>
      <c r="U31" s="3">
        <f>CHOOSE(U11, U3,W3,Y3,V3,X3,Z3)</f>
        <v>36</v>
      </c>
      <c r="V31" s="3" t="str">
        <f>CHOOSE(U11,U33,U35,U37,U34, U36,U38)</f>
        <v>items increased since 2019</v>
      </c>
      <c r="W31" s="40"/>
      <c r="X31" s="43"/>
      <c r="Y31" s="40"/>
      <c r="Z31" s="43"/>
      <c r="AA31" s="40"/>
      <c r="AB31" s="43"/>
      <c r="AC31" s="40"/>
      <c r="AD31" s="43"/>
      <c r="AE31" s="3"/>
      <c r="AF31" s="3"/>
      <c r="AG31" s="3"/>
      <c r="AH31" s="3"/>
      <c r="AI31" s="3"/>
      <c r="AJ31" s="3"/>
      <c r="AK31" s="71"/>
      <c r="AM31" s="71"/>
      <c r="AR31" s="72"/>
      <c r="AS31" s="72"/>
      <c r="AT31" s="72"/>
      <c r="AU31" s="72"/>
      <c r="AV31" s="72"/>
      <c r="AW31" s="72"/>
      <c r="AX31" s="72"/>
      <c r="AY31" s="72"/>
      <c r="AZ31" s="72"/>
      <c r="BA31" s="72"/>
    </row>
    <row r="32" spans="2:53" ht="12.75" customHeight="1" x14ac:dyDescent="0.25">
      <c r="B32" s="77"/>
      <c r="C32" s="79"/>
      <c r="D32" s="98"/>
      <c r="E32" s="98"/>
      <c r="F32" s="99"/>
      <c r="G32" s="100"/>
      <c r="H32" s="79"/>
      <c r="I32" s="98"/>
      <c r="J32" s="98"/>
      <c r="K32" s="99"/>
      <c r="L32" s="100"/>
      <c r="M32" s="79"/>
      <c r="N32" s="79"/>
      <c r="O32" s="79"/>
      <c r="P32" s="79"/>
      <c r="Q32" s="79"/>
      <c r="R32" s="81"/>
      <c r="S32" s="5"/>
      <c r="T32" s="5"/>
      <c r="U32" s="25">
        <f>CHOOSE(U12,U3,W3,Y3,V3, X3,Z3)</f>
        <v>1</v>
      </c>
      <c r="V32" s="3" t="str">
        <f>CHOOSE(U12,U33,U35,U37,U34, U36,U38)</f>
        <v>item decreased since 2019</v>
      </c>
      <c r="W32" s="40"/>
      <c r="X32" s="43"/>
      <c r="Y32" s="40"/>
      <c r="Z32" s="43"/>
      <c r="AA32" s="40"/>
      <c r="AB32" s="43"/>
      <c r="AC32" s="40"/>
      <c r="AD32" s="43"/>
      <c r="AE32" s="3"/>
      <c r="AF32" s="3"/>
      <c r="AG32" s="3"/>
      <c r="AH32" s="3"/>
      <c r="AI32" s="3"/>
      <c r="AJ32" s="3"/>
      <c r="AK32" s="71"/>
      <c r="AM32" s="71"/>
      <c r="AR32" s="72"/>
      <c r="AS32" s="72"/>
      <c r="AT32" s="72"/>
      <c r="AU32" s="72"/>
      <c r="AV32" s="72"/>
      <c r="AW32" s="72"/>
      <c r="AX32" s="72"/>
      <c r="AY32" s="72"/>
      <c r="AZ32" s="72"/>
      <c r="BA32" s="72"/>
    </row>
    <row r="33" spans="1:75" ht="12.75" customHeight="1" x14ac:dyDescent="0.25">
      <c r="B33" s="77"/>
      <c r="C33" s="79"/>
      <c r="D33" s="98"/>
      <c r="E33" s="98"/>
      <c r="F33" s="99"/>
      <c r="G33" s="100"/>
      <c r="H33" s="79"/>
      <c r="I33" s="98"/>
      <c r="J33" s="98"/>
      <c r="K33" s="99"/>
      <c r="L33" s="100"/>
      <c r="M33" s="79"/>
      <c r="N33" s="79"/>
      <c r="O33" s="79"/>
      <c r="P33" s="79"/>
      <c r="Q33" s="79"/>
      <c r="R33" s="81"/>
      <c r="S33" s="71"/>
      <c r="T33" s="71"/>
      <c r="U33" s="108" t="str">
        <f>IF(U3=1, "item increased since 2019", "items increased since 2019")</f>
        <v>items increased since 2019</v>
      </c>
      <c r="V33" s="2" t="s">
        <v>115</v>
      </c>
      <c r="W33" s="2" t="s">
        <v>116</v>
      </c>
      <c r="X33" s="109"/>
      <c r="Y33" s="110"/>
      <c r="Z33" s="109"/>
      <c r="AA33" s="110"/>
      <c r="AB33" s="109"/>
      <c r="AC33" s="110"/>
      <c r="AD33" s="109"/>
      <c r="AE33" s="71"/>
      <c r="AF33" s="71"/>
      <c r="AG33" s="71"/>
      <c r="AH33" s="71"/>
      <c r="AI33" s="71"/>
      <c r="AJ33" s="71"/>
      <c r="AK33" s="71"/>
      <c r="AM33" s="71"/>
      <c r="AR33" s="72"/>
      <c r="AS33" s="72"/>
      <c r="AT33" s="72"/>
      <c r="AU33" s="72"/>
      <c r="AV33" s="72"/>
      <c r="AW33" s="72"/>
      <c r="AX33" s="72"/>
      <c r="AY33" s="72"/>
      <c r="AZ33" s="72"/>
      <c r="BA33" s="72"/>
    </row>
    <row r="34" spans="1:75" ht="12.75" customHeight="1" x14ac:dyDescent="0.25">
      <c r="B34" s="77"/>
      <c r="C34" s="79"/>
      <c r="D34" s="192">
        <f>U32</f>
        <v>1</v>
      </c>
      <c r="E34" s="98"/>
      <c r="F34" s="99"/>
      <c r="G34" s="100"/>
      <c r="H34" s="79"/>
      <c r="I34" s="98"/>
      <c r="J34" s="98"/>
      <c r="K34" s="99"/>
      <c r="L34" s="100"/>
      <c r="M34" s="79"/>
      <c r="N34" s="79"/>
      <c r="O34" s="79"/>
      <c r="P34" s="79"/>
      <c r="Q34" s="79"/>
      <c r="R34" s="81"/>
      <c r="S34" s="71"/>
      <c r="T34" s="71"/>
      <c r="U34" s="108" t="str">
        <f>IF(V3=1, "item decreased since 2019", "items decreased since 2019")</f>
        <v>item decreased since 2019</v>
      </c>
      <c r="V34" s="2" t="s">
        <v>117</v>
      </c>
      <c r="W34" s="2" t="s">
        <v>118</v>
      </c>
      <c r="X34" s="110"/>
      <c r="Y34" s="110"/>
      <c r="Z34" s="110"/>
      <c r="AA34" s="110"/>
      <c r="AB34" s="110"/>
      <c r="AC34" s="110"/>
      <c r="AD34" s="110"/>
      <c r="AE34" s="71"/>
      <c r="AF34" s="71"/>
      <c r="AG34" s="71"/>
      <c r="AH34" s="71"/>
      <c r="AI34" s="71"/>
      <c r="AJ34" s="71"/>
      <c r="AK34" s="71"/>
      <c r="AM34" s="71"/>
      <c r="AR34" s="72"/>
      <c r="AS34" s="72"/>
      <c r="AT34" s="72"/>
      <c r="AU34" s="72"/>
      <c r="AV34" s="72"/>
      <c r="AW34" s="72"/>
      <c r="AX34" s="72"/>
      <c r="AY34" s="72"/>
      <c r="AZ34" s="72"/>
      <c r="BA34" s="72"/>
    </row>
    <row r="35" spans="1:75" ht="12.75" customHeight="1" x14ac:dyDescent="0.25">
      <c r="B35" s="77"/>
      <c r="C35" s="79"/>
      <c r="D35" s="192"/>
      <c r="E35" s="98"/>
      <c r="F35" s="99"/>
      <c r="G35" s="100"/>
      <c r="H35" s="79"/>
      <c r="I35" s="98"/>
      <c r="J35" s="98"/>
      <c r="K35" s="99"/>
      <c r="L35" s="100"/>
      <c r="M35" s="79"/>
      <c r="N35" s="79"/>
      <c r="O35" s="79"/>
      <c r="P35" s="79"/>
      <c r="Q35" s="79"/>
      <c r="R35" s="81"/>
      <c r="S35" s="71"/>
      <c r="T35" s="71"/>
      <c r="U35" s="108" t="str">
        <f>IF(W3=1, "item increased since 2018", "items increased since 2018")</f>
        <v>items increased since 2018</v>
      </c>
      <c r="V35" s="25" t="s">
        <v>119</v>
      </c>
      <c r="W35" s="25" t="s">
        <v>120</v>
      </c>
      <c r="X35" s="112"/>
      <c r="Y35" s="113"/>
      <c r="Z35" s="112"/>
      <c r="AA35" s="113"/>
      <c r="AB35" s="112"/>
      <c r="AC35" s="113"/>
      <c r="AD35" s="112"/>
      <c r="AE35" s="71"/>
      <c r="AF35" s="71"/>
      <c r="AG35" s="71"/>
      <c r="AH35" s="71"/>
      <c r="AI35" s="71"/>
      <c r="AJ35" s="71"/>
      <c r="AK35" s="71"/>
      <c r="AM35" s="71"/>
      <c r="AR35" s="72"/>
      <c r="AS35" s="72"/>
      <c r="AT35" s="72"/>
      <c r="AU35" s="72"/>
      <c r="AV35" s="72"/>
      <c r="AW35" s="72"/>
      <c r="AX35" s="72"/>
      <c r="AY35" s="72"/>
      <c r="AZ35" s="72"/>
      <c r="BA35" s="72"/>
    </row>
    <row r="36" spans="1:75" ht="12.75" customHeight="1" x14ac:dyDescent="0.25">
      <c r="B36" s="77"/>
      <c r="C36" s="79"/>
      <c r="D36" s="192"/>
      <c r="E36" s="98"/>
      <c r="F36" s="99"/>
      <c r="G36" s="100"/>
      <c r="H36" s="79"/>
      <c r="I36" s="98"/>
      <c r="J36" s="98"/>
      <c r="K36" s="99"/>
      <c r="L36" s="100"/>
      <c r="M36" s="79"/>
      <c r="N36" s="79"/>
      <c r="O36" s="79"/>
      <c r="P36" s="79"/>
      <c r="Q36" s="79"/>
      <c r="R36" s="81"/>
      <c r="S36" s="71"/>
      <c r="T36" s="71"/>
      <c r="U36" s="108" t="str">
        <f>IF(X3 = 1, "item decreased since 2018", "items decreased since 2018")</f>
        <v>items decreased since 2018</v>
      </c>
      <c r="V36" s="25" t="s">
        <v>121</v>
      </c>
      <c r="W36" s="25" t="s">
        <v>122</v>
      </c>
      <c r="X36" s="112"/>
      <c r="Y36" s="113"/>
      <c r="Z36" s="112"/>
      <c r="AA36" s="113"/>
      <c r="AB36" s="112"/>
      <c r="AC36" s="113"/>
      <c r="AD36" s="112"/>
      <c r="AE36" s="71"/>
      <c r="AF36" s="71"/>
      <c r="AG36" s="71"/>
      <c r="AH36" s="71"/>
      <c r="AI36" s="71"/>
      <c r="AJ36" s="71"/>
      <c r="AK36" s="71"/>
      <c r="AM36" s="71"/>
      <c r="AR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1"/>
      <c r="BK36" s="71"/>
      <c r="BL36" s="71"/>
      <c r="BM36" s="111"/>
      <c r="BN36" s="111"/>
      <c r="BO36" s="111"/>
      <c r="BP36" s="111"/>
      <c r="BQ36" s="111"/>
      <c r="BR36" s="111"/>
    </row>
    <row r="37" spans="1:75" ht="12.75" customHeight="1" x14ac:dyDescent="0.25">
      <c r="B37" s="77"/>
      <c r="C37" s="79"/>
      <c r="D37" s="192"/>
      <c r="E37" s="98"/>
      <c r="F37" s="99"/>
      <c r="G37" s="100"/>
      <c r="H37" s="79"/>
      <c r="I37" s="98"/>
      <c r="J37" s="98"/>
      <c r="K37" s="99"/>
      <c r="L37" s="100"/>
      <c r="M37" s="79"/>
      <c r="N37" s="79"/>
      <c r="O37" s="79"/>
      <c r="P37" s="79"/>
      <c r="Q37" s="79"/>
      <c r="R37" s="81"/>
      <c r="S37" s="71"/>
      <c r="T37" s="71"/>
      <c r="U37" s="108" t="str">
        <f>IF(Y3 = 1, "item increased since 2017", "items increased since 2017")</f>
        <v>items increased since 2017</v>
      </c>
      <c r="V37" s="2" t="s">
        <v>123</v>
      </c>
      <c r="W37" s="2" t="s">
        <v>124</v>
      </c>
      <c r="X37" s="71"/>
      <c r="Y37" s="71"/>
      <c r="Z37" s="71"/>
      <c r="AC37" s="71"/>
      <c r="AD37" s="71"/>
      <c r="AE37" s="71"/>
      <c r="AF37" s="71"/>
      <c r="AG37" s="71"/>
      <c r="AH37" s="71"/>
      <c r="AI37" s="71"/>
      <c r="AJ37" s="71"/>
      <c r="AK37" s="71"/>
      <c r="AM37" s="71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1"/>
      <c r="BK37" s="71"/>
      <c r="BL37" s="71"/>
      <c r="BM37" s="111"/>
      <c r="BN37" s="111"/>
      <c r="BO37" s="111"/>
      <c r="BP37" s="111"/>
      <c r="BQ37" s="111"/>
      <c r="BR37" s="111"/>
    </row>
    <row r="38" spans="1:75" ht="12.75" customHeight="1" x14ac:dyDescent="0.25">
      <c r="B38" s="77"/>
      <c r="C38" s="79"/>
      <c r="D38" s="98"/>
      <c r="E38" s="98"/>
      <c r="F38" s="99"/>
      <c r="G38" s="100"/>
      <c r="H38" s="79"/>
      <c r="I38" s="98"/>
      <c r="J38" s="98"/>
      <c r="K38" s="99"/>
      <c r="L38" s="100"/>
      <c r="M38" s="79"/>
      <c r="N38" s="79"/>
      <c r="O38" s="79"/>
      <c r="P38" s="79"/>
      <c r="Q38" s="79"/>
      <c r="R38" s="81"/>
      <c r="S38" s="71"/>
      <c r="T38" s="71"/>
      <c r="U38" s="108" t="str">
        <f>IF(Z3 = 1, "item decreased since 2017", "items decreased since 2017")</f>
        <v>item decreased since 2017</v>
      </c>
      <c r="V38" s="2" t="s">
        <v>125</v>
      </c>
      <c r="W38" s="2" t="s">
        <v>126</v>
      </c>
      <c r="X38" s="71"/>
      <c r="Y38" s="71"/>
      <c r="Z38" s="71"/>
      <c r="AC38" s="71"/>
      <c r="AD38" s="71"/>
      <c r="AE38" s="71"/>
      <c r="AF38" s="71"/>
      <c r="AG38" s="71"/>
      <c r="AH38" s="71"/>
      <c r="AI38" s="71"/>
      <c r="AJ38" s="71"/>
      <c r="AK38" s="71"/>
      <c r="AM38" s="71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1"/>
      <c r="BK38" s="71"/>
      <c r="BL38" s="71"/>
      <c r="BM38" s="111"/>
      <c r="BN38" s="111"/>
      <c r="BO38" s="111"/>
      <c r="BP38" s="111"/>
      <c r="BQ38" s="111"/>
      <c r="BR38" s="111"/>
    </row>
    <row r="39" spans="1:75" ht="12.75" customHeight="1" x14ac:dyDescent="0.25">
      <c r="A39" s="114"/>
      <c r="B39" s="77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1"/>
      <c r="S39" s="115"/>
      <c r="T39" s="71"/>
      <c r="V39" s="103"/>
      <c r="W39" s="71"/>
      <c r="X39" s="71"/>
      <c r="Y39" s="71"/>
      <c r="Z39" s="71"/>
      <c r="AC39" s="71"/>
      <c r="AD39" s="71"/>
      <c r="AE39" s="71"/>
      <c r="AF39" s="71"/>
      <c r="AG39" s="71"/>
      <c r="AH39" s="71"/>
      <c r="AI39" s="71"/>
      <c r="AJ39" s="71"/>
      <c r="AK39" s="71"/>
      <c r="AM39" s="71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1"/>
      <c r="BK39" s="71"/>
      <c r="BL39" s="71"/>
      <c r="BM39" s="111"/>
      <c r="BN39" s="111"/>
      <c r="BO39" s="111"/>
      <c r="BP39" s="111"/>
      <c r="BQ39" s="111"/>
      <c r="BR39" s="111"/>
    </row>
    <row r="40" spans="1:75" ht="14.25" customHeight="1" x14ac:dyDescent="0.25">
      <c r="A40" s="114"/>
      <c r="B40" s="116"/>
      <c r="C40" s="117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17"/>
      <c r="O40" s="117"/>
      <c r="P40" s="117"/>
      <c r="Q40" s="117"/>
      <c r="R40" s="118"/>
      <c r="S40" s="115"/>
      <c r="T40" s="71"/>
      <c r="V40" s="103"/>
      <c r="W40" s="71"/>
      <c r="X40" s="71"/>
      <c r="Y40" s="71"/>
      <c r="Z40" s="71"/>
      <c r="AC40" s="71"/>
      <c r="AD40" s="71"/>
      <c r="AE40" s="71"/>
      <c r="AF40" s="71"/>
      <c r="AG40" s="71"/>
      <c r="AH40" s="71"/>
      <c r="AI40" s="71"/>
      <c r="AJ40" s="71"/>
      <c r="AK40" s="71"/>
      <c r="AM40" s="71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1"/>
      <c r="BK40" s="71"/>
      <c r="BL40" s="71"/>
      <c r="BM40" s="111"/>
      <c r="BN40" s="111"/>
      <c r="BO40" s="111"/>
      <c r="BP40" s="111"/>
      <c r="BQ40" s="111"/>
      <c r="BR40" s="111"/>
    </row>
    <row r="41" spans="1:75" ht="12.75" customHeight="1" x14ac:dyDescent="0.25">
      <c r="A41" s="115"/>
      <c r="B41" s="115"/>
      <c r="C41" s="115"/>
      <c r="D41" s="71"/>
      <c r="E41" s="71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71"/>
      <c r="V41" s="103"/>
      <c r="W41" s="71"/>
      <c r="X41" s="71"/>
      <c r="Y41" s="71"/>
      <c r="Z41" s="71"/>
      <c r="AC41" s="71"/>
      <c r="AD41" s="71"/>
      <c r="AE41" s="71"/>
      <c r="AF41" s="71"/>
      <c r="AG41" s="71"/>
      <c r="AH41" s="71"/>
      <c r="AI41" s="71"/>
      <c r="AJ41" s="71"/>
      <c r="AK41" s="71"/>
      <c r="AM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</row>
    <row r="42" spans="1:75" ht="12.75" customHeight="1" x14ac:dyDescent="0.25">
      <c r="A42" s="71"/>
      <c r="B42" s="124" t="s">
        <v>17</v>
      </c>
      <c r="C42" s="124" t="s">
        <v>18</v>
      </c>
      <c r="D42" s="124" t="s">
        <v>127</v>
      </c>
      <c r="E42" s="124" t="s">
        <v>128</v>
      </c>
      <c r="F42" s="124" t="s">
        <v>129</v>
      </c>
      <c r="G42" s="124" t="s">
        <v>130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V42" s="103"/>
      <c r="W42" s="71"/>
      <c r="X42" s="71"/>
      <c r="Y42" s="71"/>
      <c r="Z42" s="71"/>
      <c r="AC42" s="71"/>
      <c r="AD42" s="71"/>
      <c r="AE42" s="71"/>
      <c r="AF42" s="71"/>
      <c r="AG42" s="71"/>
      <c r="AH42" s="71"/>
      <c r="AI42" s="71"/>
      <c r="AJ42" s="71"/>
      <c r="AK42" s="71"/>
      <c r="AM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</row>
    <row r="43" spans="1:75" ht="12.75" customHeight="1" x14ac:dyDescent="0.25">
      <c r="A43" s="71"/>
      <c r="B43" s="50">
        <v>1</v>
      </c>
      <c r="C43" s="51" t="s">
        <v>19</v>
      </c>
      <c r="D43" s="119">
        <v>0.71</v>
      </c>
      <c r="E43" s="119">
        <v>0.62</v>
      </c>
      <c r="F43" s="119">
        <v>0.63</v>
      </c>
      <c r="G43" s="119">
        <v>0.8</v>
      </c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V43" s="103"/>
      <c r="W43" s="71"/>
      <c r="X43" s="71"/>
      <c r="Y43" s="71"/>
      <c r="Z43" s="71"/>
      <c r="AC43" s="71"/>
      <c r="AD43" s="71"/>
      <c r="AE43" s="71"/>
      <c r="AF43" s="71"/>
      <c r="AG43" s="71"/>
      <c r="AH43" s="71"/>
      <c r="AI43" s="71"/>
      <c r="AJ43" s="71"/>
      <c r="AK43" s="71"/>
      <c r="AM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</row>
    <row r="44" spans="1:75" ht="15" x14ac:dyDescent="0.25">
      <c r="A44" s="71"/>
      <c r="B44" s="50">
        <v>2</v>
      </c>
      <c r="C44" s="51" t="s">
        <v>21</v>
      </c>
      <c r="D44" s="119">
        <v>0.71</v>
      </c>
      <c r="E44" s="119">
        <v>0.65</v>
      </c>
      <c r="F44" s="119">
        <v>0.72</v>
      </c>
      <c r="G44" s="119">
        <v>0.84</v>
      </c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V44" s="103"/>
      <c r="W44" s="71"/>
      <c r="X44" s="71"/>
      <c r="Y44" s="71"/>
      <c r="Z44" s="71"/>
      <c r="AC44" s="71"/>
      <c r="AD44" s="71"/>
      <c r="AE44" s="71"/>
      <c r="AF44" s="71"/>
      <c r="AG44" s="71"/>
      <c r="AH44" s="71"/>
      <c r="AI44" s="71"/>
      <c r="AJ44" s="71"/>
      <c r="AK44" s="71"/>
      <c r="AM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</row>
    <row r="45" spans="1:75" ht="15" x14ac:dyDescent="0.25">
      <c r="A45" s="71"/>
      <c r="B45" s="50">
        <v>3</v>
      </c>
      <c r="C45" s="51" t="s">
        <v>23</v>
      </c>
      <c r="D45" s="119">
        <v>0.78</v>
      </c>
      <c r="E45" s="119">
        <v>0.75</v>
      </c>
      <c r="F45" s="119">
        <v>0.78</v>
      </c>
      <c r="G45" s="119">
        <v>0.89</v>
      </c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103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M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</row>
    <row r="46" spans="1:75" ht="15" x14ac:dyDescent="0.25">
      <c r="A46" s="71"/>
      <c r="B46" s="50">
        <v>4</v>
      </c>
      <c r="C46" s="51" t="s">
        <v>25</v>
      </c>
      <c r="D46" s="119">
        <v>0.86</v>
      </c>
      <c r="E46" s="119">
        <v>0.81</v>
      </c>
      <c r="F46" s="119">
        <v>0.84</v>
      </c>
      <c r="G46" s="119">
        <v>0.96</v>
      </c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103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M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</row>
    <row r="47" spans="1:75" ht="15" x14ac:dyDescent="0.25">
      <c r="A47" s="71"/>
      <c r="B47" s="50">
        <v>5</v>
      </c>
      <c r="C47" s="51" t="s">
        <v>27</v>
      </c>
      <c r="D47" s="119">
        <v>0.47</v>
      </c>
      <c r="E47" s="119">
        <v>0.34</v>
      </c>
      <c r="F47" s="119">
        <v>0.45</v>
      </c>
      <c r="G47" s="119">
        <v>0.65</v>
      </c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103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M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</row>
    <row r="48" spans="1:75" ht="15" x14ac:dyDescent="0.25">
      <c r="A48" s="71"/>
      <c r="B48" s="50">
        <v>6</v>
      </c>
      <c r="C48" s="51" t="s">
        <v>30</v>
      </c>
      <c r="D48" s="119">
        <v>0.62</v>
      </c>
      <c r="E48" s="119">
        <v>0.57999999999999996</v>
      </c>
      <c r="F48" s="119">
        <v>0.57999999999999996</v>
      </c>
      <c r="G48" s="119">
        <v>0.75</v>
      </c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103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M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</row>
    <row r="49" spans="1:75" ht="15" x14ac:dyDescent="0.25">
      <c r="A49" s="71"/>
      <c r="B49" s="50">
        <v>7</v>
      </c>
      <c r="C49" s="51" t="s">
        <v>33</v>
      </c>
      <c r="D49" s="119">
        <v>0.89</v>
      </c>
      <c r="E49" s="119">
        <v>0.87</v>
      </c>
      <c r="F49" s="119">
        <v>0.9</v>
      </c>
      <c r="G49" s="119">
        <v>0.94</v>
      </c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103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M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</row>
    <row r="50" spans="1:75" ht="15" x14ac:dyDescent="0.25">
      <c r="A50" s="71"/>
      <c r="B50" s="50">
        <v>8</v>
      </c>
      <c r="C50" s="51" t="s">
        <v>36</v>
      </c>
      <c r="D50" s="119">
        <v>0.59</v>
      </c>
      <c r="E50" s="119">
        <v>0.55000000000000004</v>
      </c>
      <c r="F50" s="119">
        <v>0.65</v>
      </c>
      <c r="G50" s="119">
        <v>0.74</v>
      </c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103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M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</row>
    <row r="51" spans="1:75" ht="15" x14ac:dyDescent="0.25">
      <c r="A51" s="71"/>
      <c r="B51" s="50">
        <v>9</v>
      </c>
      <c r="C51" s="51" t="s">
        <v>39</v>
      </c>
      <c r="D51" s="119">
        <v>0.89</v>
      </c>
      <c r="E51" s="119">
        <v>0.88</v>
      </c>
      <c r="F51" s="119">
        <v>0.91</v>
      </c>
      <c r="G51" s="119">
        <v>0.97</v>
      </c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103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M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</row>
    <row r="52" spans="1:75" ht="15" x14ac:dyDescent="0.25">
      <c r="A52" s="71"/>
      <c r="B52" s="50">
        <v>10</v>
      </c>
      <c r="C52" s="51" t="s">
        <v>42</v>
      </c>
      <c r="D52" s="119">
        <v>0.46</v>
      </c>
      <c r="E52" s="119">
        <v>0.43</v>
      </c>
      <c r="F52" s="119">
        <v>0.54</v>
      </c>
      <c r="G52" s="119">
        <v>0.64</v>
      </c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103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M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</row>
    <row r="53" spans="1:75" ht="15" x14ac:dyDescent="0.25">
      <c r="A53" s="71"/>
      <c r="B53" s="50">
        <v>12</v>
      </c>
      <c r="C53" s="51" t="s">
        <v>45</v>
      </c>
      <c r="D53" s="119">
        <v>0.55000000000000004</v>
      </c>
      <c r="E53" s="119">
        <v>0.35</v>
      </c>
      <c r="F53" s="119">
        <v>0.5</v>
      </c>
      <c r="G53" s="119">
        <v>0.76</v>
      </c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103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M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</row>
    <row r="54" spans="1:75" ht="15" x14ac:dyDescent="0.25">
      <c r="A54" s="71"/>
      <c r="B54" s="50">
        <v>13</v>
      </c>
      <c r="C54" s="51" t="s">
        <v>47</v>
      </c>
      <c r="D54" s="119">
        <v>0.84</v>
      </c>
      <c r="E54" s="119">
        <v>0.87</v>
      </c>
      <c r="F54" s="119">
        <v>0.97</v>
      </c>
      <c r="G54" s="119">
        <v>0.95</v>
      </c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103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M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</row>
    <row r="55" spans="1:75" ht="15" x14ac:dyDescent="0.25">
      <c r="A55" s="71"/>
      <c r="B55" s="50">
        <v>14</v>
      </c>
      <c r="C55" s="51" t="s">
        <v>49</v>
      </c>
      <c r="D55" s="119">
        <v>0.68</v>
      </c>
      <c r="E55" s="119">
        <v>0.61</v>
      </c>
      <c r="F55" s="119">
        <v>0.74</v>
      </c>
      <c r="G55" s="119">
        <v>0.85</v>
      </c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103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M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</row>
    <row r="56" spans="1:75" ht="15" x14ac:dyDescent="0.25">
      <c r="A56" s="71"/>
      <c r="B56" s="50">
        <v>15</v>
      </c>
      <c r="C56" s="51" t="s">
        <v>50</v>
      </c>
      <c r="D56" s="119">
        <v>0.84</v>
      </c>
      <c r="E56" s="119">
        <v>0.83</v>
      </c>
      <c r="F56" s="119">
        <v>0.83</v>
      </c>
      <c r="G56" s="119">
        <v>0.95</v>
      </c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103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M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</row>
    <row r="57" spans="1:75" ht="15" x14ac:dyDescent="0.25">
      <c r="A57" s="71"/>
      <c r="B57" s="50">
        <v>16</v>
      </c>
      <c r="C57" s="51" t="s">
        <v>51</v>
      </c>
      <c r="D57" s="119">
        <v>0.88</v>
      </c>
      <c r="E57" s="119">
        <v>0.83</v>
      </c>
      <c r="F57" s="119">
        <v>0.79</v>
      </c>
      <c r="G57" s="119">
        <v>0.93</v>
      </c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103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M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</row>
    <row r="58" spans="1:75" ht="15" x14ac:dyDescent="0.25">
      <c r="A58" s="71"/>
      <c r="B58" s="50">
        <v>17</v>
      </c>
      <c r="C58" s="51" t="s">
        <v>52</v>
      </c>
      <c r="D58" s="119">
        <v>0.75</v>
      </c>
      <c r="E58" s="119">
        <v>0.68</v>
      </c>
      <c r="F58" s="119">
        <v>0.78</v>
      </c>
      <c r="G58" s="119">
        <v>0.87</v>
      </c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103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M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</row>
    <row r="59" spans="1:75" ht="15" x14ac:dyDescent="0.25">
      <c r="A59" s="71"/>
      <c r="B59" s="50">
        <v>18</v>
      </c>
      <c r="C59" s="51" t="s">
        <v>53</v>
      </c>
      <c r="D59" s="119">
        <v>0.64</v>
      </c>
      <c r="E59" s="119">
        <v>0.68</v>
      </c>
      <c r="F59" s="119">
        <v>0.57999999999999996</v>
      </c>
      <c r="G59" s="119">
        <v>0.71</v>
      </c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103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M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</row>
    <row r="60" spans="1:75" ht="15" x14ac:dyDescent="0.25">
      <c r="A60" s="71"/>
      <c r="B60" s="50">
        <v>19</v>
      </c>
      <c r="C60" s="51" t="s">
        <v>54</v>
      </c>
      <c r="D60" s="119">
        <v>0.96</v>
      </c>
      <c r="E60" s="119">
        <v>0.84</v>
      </c>
      <c r="F60" s="119">
        <v>0.95</v>
      </c>
      <c r="G60" s="119">
        <v>0.96</v>
      </c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V60" s="103"/>
      <c r="AM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</row>
    <row r="61" spans="1:75" ht="15" x14ac:dyDescent="0.25">
      <c r="A61" s="71"/>
      <c r="B61" s="50">
        <v>20</v>
      </c>
      <c r="C61" s="51" t="s">
        <v>55</v>
      </c>
      <c r="D61" s="119">
        <v>0.84</v>
      </c>
      <c r="E61" s="119">
        <v>0.73</v>
      </c>
      <c r="F61" s="119">
        <v>0.78</v>
      </c>
      <c r="G61" s="119">
        <v>0.89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V61" s="103"/>
      <c r="AM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</row>
    <row r="62" spans="1:75" ht="15" x14ac:dyDescent="0.25">
      <c r="A62" s="71"/>
      <c r="B62" s="50">
        <v>21</v>
      </c>
      <c r="C62" s="51" t="s">
        <v>56</v>
      </c>
      <c r="D62" s="119">
        <v>0.8</v>
      </c>
      <c r="E62" s="119">
        <v>0.76</v>
      </c>
      <c r="F62" s="119">
        <v>0.82</v>
      </c>
      <c r="G62" s="119">
        <v>0.93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V62" s="103"/>
      <c r="AM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</row>
    <row r="63" spans="1:75" ht="15" x14ac:dyDescent="0.25">
      <c r="A63" s="71"/>
      <c r="B63" s="50">
        <v>22</v>
      </c>
      <c r="C63" s="51" t="s">
        <v>57</v>
      </c>
      <c r="D63" s="119">
        <v>0.9</v>
      </c>
      <c r="E63" s="119">
        <v>0.82</v>
      </c>
      <c r="F63" s="119">
        <v>0.92</v>
      </c>
      <c r="G63" s="119">
        <v>0.93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V63" s="103"/>
      <c r="AM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</row>
    <row r="64" spans="1:75" ht="15" x14ac:dyDescent="0.25">
      <c r="A64" s="71"/>
      <c r="B64" s="50">
        <v>23</v>
      </c>
      <c r="C64" s="51" t="s">
        <v>58</v>
      </c>
      <c r="D64" s="119">
        <v>0.89</v>
      </c>
      <c r="E64" s="119">
        <v>0.81</v>
      </c>
      <c r="F64" s="119">
        <v>0.92</v>
      </c>
      <c r="G64" s="119">
        <v>0.94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V64" s="103"/>
      <c r="AM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</row>
    <row r="65" spans="1:75" ht="15" x14ac:dyDescent="0.25">
      <c r="A65" s="71"/>
      <c r="B65" s="50">
        <v>24</v>
      </c>
      <c r="C65" s="51" t="s">
        <v>59</v>
      </c>
      <c r="D65" s="119">
        <v>0.87</v>
      </c>
      <c r="E65" s="119">
        <v>0.78</v>
      </c>
      <c r="F65" s="119">
        <v>0.85</v>
      </c>
      <c r="G65" s="119">
        <v>0.9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V65" s="103"/>
      <c r="AM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</row>
    <row r="66" spans="1:75" ht="15" x14ac:dyDescent="0.25">
      <c r="A66" s="71"/>
      <c r="B66" s="50">
        <v>25</v>
      </c>
      <c r="C66" s="51" t="s">
        <v>60</v>
      </c>
      <c r="D66" s="119">
        <v>0.84</v>
      </c>
      <c r="E66" s="119">
        <v>0.76</v>
      </c>
      <c r="F66" s="119">
        <v>0.88</v>
      </c>
      <c r="G66" s="119">
        <v>0.9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V66" s="103"/>
      <c r="AM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</row>
    <row r="67" spans="1:75" ht="15" x14ac:dyDescent="0.25">
      <c r="A67" s="71"/>
      <c r="B67" s="50">
        <v>26</v>
      </c>
      <c r="C67" s="51" t="s">
        <v>61</v>
      </c>
      <c r="D67" s="119">
        <v>0.63</v>
      </c>
      <c r="E67" s="119">
        <v>0.56999999999999995</v>
      </c>
      <c r="F67" s="119">
        <v>0.63</v>
      </c>
      <c r="G67" s="119">
        <v>0.78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V67" s="103"/>
      <c r="AM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</row>
    <row r="68" spans="1:75" ht="15" x14ac:dyDescent="0.25">
      <c r="A68" s="71"/>
      <c r="B68" s="50">
        <v>27</v>
      </c>
      <c r="C68" s="51" t="s">
        <v>62</v>
      </c>
      <c r="D68" s="119">
        <v>0.64</v>
      </c>
      <c r="E68" s="119">
        <v>0.66</v>
      </c>
      <c r="F68" s="119">
        <v>0.72</v>
      </c>
      <c r="G68" s="119">
        <v>0.82</v>
      </c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AM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</row>
    <row r="69" spans="1:75" ht="15" x14ac:dyDescent="0.25">
      <c r="A69" s="71"/>
      <c r="B69" s="50">
        <v>28</v>
      </c>
      <c r="C69" s="51" t="s">
        <v>63</v>
      </c>
      <c r="D69" s="119">
        <v>0.77</v>
      </c>
      <c r="E69" s="119">
        <v>0.75</v>
      </c>
      <c r="F69" s="119">
        <v>0.78</v>
      </c>
      <c r="G69" s="119">
        <v>0.87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AM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</row>
    <row r="70" spans="1:75" ht="15" x14ac:dyDescent="0.25">
      <c r="A70" s="71"/>
      <c r="B70" s="50">
        <v>29</v>
      </c>
      <c r="C70" s="51" t="s">
        <v>64</v>
      </c>
      <c r="D70" s="119">
        <v>0.72</v>
      </c>
      <c r="E70" s="119">
        <v>0.64</v>
      </c>
      <c r="F70" s="119">
        <v>0.68</v>
      </c>
      <c r="G70" s="119">
        <v>0.77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AM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</row>
    <row r="71" spans="1:75" ht="15" x14ac:dyDescent="0.25">
      <c r="A71" s="71"/>
      <c r="B71" s="50">
        <v>30</v>
      </c>
      <c r="C71" s="51" t="s">
        <v>65</v>
      </c>
      <c r="D71" s="119">
        <v>0.84</v>
      </c>
      <c r="E71" s="119">
        <v>0.67</v>
      </c>
      <c r="F71" s="119">
        <v>0.74</v>
      </c>
      <c r="G71" s="119">
        <v>0.83</v>
      </c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AM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</row>
    <row r="72" spans="1:75" ht="15" x14ac:dyDescent="0.25">
      <c r="A72" s="71"/>
      <c r="B72" s="50">
        <v>31</v>
      </c>
      <c r="C72" s="51" t="s">
        <v>66</v>
      </c>
      <c r="D72" s="119">
        <v>0.66</v>
      </c>
      <c r="E72" s="119">
        <v>0.66</v>
      </c>
      <c r="F72" s="119">
        <v>0.72</v>
      </c>
      <c r="G72" s="119">
        <v>0.82</v>
      </c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AM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</row>
    <row r="73" spans="1:75" ht="15" x14ac:dyDescent="0.25">
      <c r="A73" s="71"/>
      <c r="B73" s="50">
        <v>32</v>
      </c>
      <c r="C73" s="51" t="s">
        <v>67</v>
      </c>
      <c r="D73" s="119">
        <v>0.76</v>
      </c>
      <c r="E73" s="119">
        <v>0.66</v>
      </c>
      <c r="F73" s="119">
        <v>0.71</v>
      </c>
      <c r="G73" s="119">
        <v>0.86</v>
      </c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AM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</row>
    <row r="74" spans="1:75" ht="15" x14ac:dyDescent="0.25">
      <c r="A74" s="71"/>
      <c r="B74" s="50">
        <v>33</v>
      </c>
      <c r="C74" s="51" t="s">
        <v>68</v>
      </c>
      <c r="D74" s="119">
        <v>0.65</v>
      </c>
      <c r="E74" s="119">
        <v>0.54</v>
      </c>
      <c r="F74" s="119">
        <v>0.56000000000000005</v>
      </c>
      <c r="G74" s="119">
        <v>0.74</v>
      </c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AM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</row>
    <row r="75" spans="1:75" ht="15" x14ac:dyDescent="0.25">
      <c r="A75" s="71"/>
      <c r="B75" s="50">
        <v>34</v>
      </c>
      <c r="C75" s="51" t="s">
        <v>69</v>
      </c>
      <c r="D75" s="119">
        <v>0.74</v>
      </c>
      <c r="E75" s="119">
        <v>0.64</v>
      </c>
      <c r="F75" s="119">
        <v>0.69</v>
      </c>
      <c r="G75" s="119">
        <v>0.76</v>
      </c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AM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</row>
    <row r="76" spans="1:75" ht="15" x14ac:dyDescent="0.25">
      <c r="A76" s="71"/>
      <c r="B76" s="50">
        <v>35</v>
      </c>
      <c r="C76" s="51" t="s">
        <v>70</v>
      </c>
      <c r="D76" s="119">
        <v>0.7</v>
      </c>
      <c r="E76" s="119">
        <v>0.63</v>
      </c>
      <c r="F76" s="119">
        <v>0.6</v>
      </c>
      <c r="G76" s="119">
        <v>0.8</v>
      </c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AM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</row>
    <row r="77" spans="1:75" ht="15" x14ac:dyDescent="0.25">
      <c r="A77" s="71"/>
      <c r="B77" s="50">
        <v>36</v>
      </c>
      <c r="C77" s="51" t="s">
        <v>71</v>
      </c>
      <c r="D77" s="119">
        <v>0.77</v>
      </c>
      <c r="E77" s="119">
        <v>0.69</v>
      </c>
      <c r="F77" s="119">
        <v>0.78</v>
      </c>
      <c r="G77" s="119">
        <v>0.9</v>
      </c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AM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</row>
    <row r="78" spans="1:75" ht="15" x14ac:dyDescent="0.25">
      <c r="A78" s="71"/>
      <c r="B78" s="50">
        <v>37</v>
      </c>
      <c r="C78" s="51" t="s">
        <v>72</v>
      </c>
      <c r="D78" s="119">
        <v>0.61</v>
      </c>
      <c r="E78" s="119">
        <v>0.55000000000000004</v>
      </c>
      <c r="F78" s="119">
        <v>0.64</v>
      </c>
      <c r="G78" s="119">
        <v>0.76</v>
      </c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AM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</row>
    <row r="79" spans="1:75" ht="15" x14ac:dyDescent="0.25">
      <c r="A79" s="71"/>
      <c r="B79" s="50">
        <v>38</v>
      </c>
      <c r="C79" s="51" t="s">
        <v>73</v>
      </c>
      <c r="D79" s="119">
        <v>0.71</v>
      </c>
      <c r="E79" s="119">
        <v>0.65</v>
      </c>
      <c r="F79" s="119">
        <v>0.77</v>
      </c>
      <c r="G79" s="119">
        <v>0.83</v>
      </c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AM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</row>
    <row r="80" spans="1:75" ht="15" x14ac:dyDescent="0.25">
      <c r="A80" s="71"/>
      <c r="B80" s="50"/>
      <c r="C80" s="51"/>
      <c r="D80" s="119"/>
      <c r="E80" s="119"/>
      <c r="F80" s="119"/>
      <c r="G80" s="119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AM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</row>
    <row r="81" spans="1:75" ht="15" x14ac:dyDescent="0.25">
      <c r="A81" s="71"/>
      <c r="B81" s="50"/>
      <c r="C81" s="51"/>
      <c r="D81" s="119"/>
      <c r="E81" s="119"/>
      <c r="F81" s="119"/>
      <c r="G81" s="119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AM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</row>
    <row r="82" spans="1:75" ht="15" x14ac:dyDescent="0.25">
      <c r="A82" s="71"/>
      <c r="B82" s="50"/>
      <c r="C82" s="51"/>
      <c r="D82" s="119"/>
      <c r="E82" s="119"/>
      <c r="F82" s="119"/>
      <c r="G82" s="119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AM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</row>
    <row r="83" spans="1:75" ht="15" x14ac:dyDescent="0.25">
      <c r="A83" s="71"/>
      <c r="B83" s="50"/>
      <c r="C83" s="51"/>
      <c r="D83" s="119"/>
      <c r="E83" s="119"/>
      <c r="F83" s="119"/>
      <c r="G83" s="119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AM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</row>
    <row r="84" spans="1:75" ht="15" x14ac:dyDescent="0.25">
      <c r="A84" s="71"/>
      <c r="B84" s="50"/>
      <c r="C84" s="51"/>
      <c r="D84" s="119"/>
      <c r="E84" s="119"/>
      <c r="F84" s="119"/>
      <c r="G84" s="119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AM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</row>
    <row r="85" spans="1:75" ht="15" x14ac:dyDescent="0.25">
      <c r="A85" s="71"/>
      <c r="B85" s="50"/>
      <c r="C85" s="51"/>
      <c r="D85" s="119"/>
      <c r="E85" s="119"/>
      <c r="F85" s="119"/>
      <c r="G85" s="119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AM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</row>
    <row r="86" spans="1:75" ht="15" x14ac:dyDescent="0.25">
      <c r="A86" s="71"/>
      <c r="B86" s="50"/>
      <c r="C86" s="51"/>
      <c r="D86" s="119"/>
      <c r="E86" s="119"/>
      <c r="F86" s="119"/>
      <c r="G86" s="119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AM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1"/>
      <c r="BW86" s="71"/>
    </row>
    <row r="87" spans="1:75" ht="15" x14ac:dyDescent="0.25">
      <c r="A87" s="71"/>
      <c r="B87" s="50"/>
      <c r="C87" s="51"/>
      <c r="D87" s="119"/>
      <c r="E87" s="119"/>
      <c r="F87" s="119"/>
      <c r="G87" s="119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AM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</row>
    <row r="88" spans="1:75" ht="15" x14ac:dyDescent="0.25">
      <c r="A88" s="71"/>
      <c r="B88" s="50"/>
      <c r="C88" s="51"/>
      <c r="D88" s="119"/>
      <c r="E88" s="119"/>
      <c r="F88" s="119"/>
      <c r="G88" s="119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AM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</row>
    <row r="89" spans="1:75" ht="15" x14ac:dyDescent="0.25">
      <c r="A89" s="71"/>
      <c r="B89" s="50"/>
      <c r="C89" s="51"/>
      <c r="D89" s="119"/>
      <c r="E89" s="119"/>
      <c r="F89" s="119"/>
      <c r="G89" s="119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AM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</row>
    <row r="90" spans="1:75" ht="15" x14ac:dyDescent="0.25">
      <c r="A90" s="71"/>
      <c r="B90" s="50"/>
      <c r="C90" s="51"/>
      <c r="D90" s="119"/>
      <c r="E90" s="119"/>
      <c r="F90" s="119"/>
      <c r="G90" s="119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AM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</row>
    <row r="91" spans="1:75" ht="15" x14ac:dyDescent="0.25">
      <c r="A91" s="71"/>
      <c r="B91" s="50"/>
      <c r="C91" s="51"/>
      <c r="D91" s="119"/>
      <c r="E91" s="119"/>
      <c r="F91" s="119"/>
      <c r="G91" s="119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AM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</row>
    <row r="92" spans="1:75" ht="15" x14ac:dyDescent="0.25">
      <c r="A92" s="71"/>
      <c r="B92" s="50"/>
      <c r="C92" s="51"/>
      <c r="D92" s="119"/>
      <c r="E92" s="119"/>
      <c r="F92" s="119"/>
      <c r="G92" s="119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AM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</row>
    <row r="93" spans="1:75" ht="15" x14ac:dyDescent="0.25">
      <c r="A93" s="71"/>
      <c r="B93" s="50"/>
      <c r="C93" s="51"/>
      <c r="D93" s="119"/>
      <c r="E93" s="119"/>
      <c r="F93" s="119"/>
      <c r="G93" s="119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AM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</row>
    <row r="94" spans="1:75" ht="15" x14ac:dyDescent="0.25">
      <c r="A94" s="71"/>
      <c r="B94" s="50"/>
      <c r="C94" s="51"/>
      <c r="D94" s="119"/>
      <c r="E94" s="119"/>
      <c r="F94" s="119"/>
      <c r="G94" s="119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AM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</row>
    <row r="95" spans="1:75" ht="15" x14ac:dyDescent="0.25">
      <c r="A95" s="71"/>
      <c r="B95" s="50"/>
      <c r="C95" s="51"/>
      <c r="D95" s="119"/>
      <c r="E95" s="119"/>
      <c r="F95" s="119"/>
      <c r="G95" s="119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AM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</row>
    <row r="96" spans="1:75" ht="15" x14ac:dyDescent="0.25">
      <c r="A96" s="71"/>
      <c r="B96" s="50"/>
      <c r="C96" s="51"/>
      <c r="D96" s="119"/>
      <c r="E96" s="119"/>
      <c r="F96" s="119"/>
      <c r="G96" s="119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AM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</row>
    <row r="97" spans="1:75" ht="15" x14ac:dyDescent="0.25">
      <c r="A97" s="71"/>
      <c r="B97" s="50"/>
      <c r="C97" s="51"/>
      <c r="D97" s="119"/>
      <c r="E97" s="119"/>
      <c r="F97" s="119"/>
      <c r="G97" s="119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AM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</row>
    <row r="98" spans="1:75" ht="15" x14ac:dyDescent="0.25">
      <c r="A98" s="71"/>
      <c r="B98" s="50"/>
      <c r="C98" s="51"/>
      <c r="D98" s="119"/>
      <c r="E98" s="119"/>
      <c r="F98" s="119"/>
      <c r="G98" s="119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AM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</row>
    <row r="99" spans="1:75" ht="15" x14ac:dyDescent="0.25">
      <c r="A99" s="71"/>
      <c r="B99" s="50"/>
      <c r="C99" s="51"/>
      <c r="D99" s="119"/>
      <c r="E99" s="119"/>
      <c r="F99" s="119"/>
      <c r="G99" s="119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AM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</row>
    <row r="100" spans="1:75" ht="15" x14ac:dyDescent="0.25">
      <c r="A100" s="71"/>
      <c r="B100" s="50"/>
      <c r="C100" s="51"/>
      <c r="D100" s="119"/>
      <c r="E100" s="119"/>
      <c r="F100" s="119"/>
      <c r="G100" s="119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AM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</row>
    <row r="101" spans="1:75" ht="15" x14ac:dyDescent="0.25">
      <c r="A101" s="71"/>
      <c r="B101" s="50"/>
      <c r="C101" s="51"/>
      <c r="D101" s="119"/>
      <c r="E101" s="119"/>
      <c r="F101" s="119"/>
      <c r="G101" s="119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AM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</row>
    <row r="102" spans="1:75" ht="15" x14ac:dyDescent="0.25">
      <c r="A102" s="71"/>
      <c r="B102" s="50"/>
      <c r="C102" s="51"/>
      <c r="D102" s="119"/>
      <c r="E102" s="119"/>
      <c r="F102" s="119"/>
      <c r="G102" s="119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AM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</row>
    <row r="103" spans="1:75" ht="15" x14ac:dyDescent="0.25">
      <c r="A103" s="71"/>
      <c r="B103" s="50"/>
      <c r="C103" s="51"/>
      <c r="D103" s="119"/>
      <c r="E103" s="119"/>
      <c r="F103" s="119"/>
      <c r="G103" s="119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AM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</row>
    <row r="104" spans="1:75" ht="15" x14ac:dyDescent="0.25">
      <c r="A104" s="71"/>
      <c r="B104" s="50"/>
      <c r="C104" s="51"/>
      <c r="D104" s="119"/>
      <c r="E104" s="119"/>
      <c r="F104" s="119"/>
      <c r="G104" s="119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AM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</row>
    <row r="105" spans="1:75" ht="15" x14ac:dyDescent="0.25">
      <c r="A105" s="71"/>
      <c r="B105" s="50"/>
      <c r="C105" s="51"/>
      <c r="D105" s="119"/>
      <c r="E105" s="119"/>
      <c r="F105" s="119"/>
      <c r="G105" s="119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AM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</row>
    <row r="106" spans="1:75" ht="15" x14ac:dyDescent="0.25">
      <c r="A106" s="71"/>
      <c r="B106" s="50"/>
      <c r="C106" s="51"/>
      <c r="D106" s="119"/>
      <c r="E106" s="119"/>
      <c r="F106" s="119"/>
      <c r="G106" s="119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AM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</row>
    <row r="107" spans="1:75" ht="15" x14ac:dyDescent="0.25">
      <c r="A107" s="71"/>
      <c r="B107" s="50"/>
      <c r="C107" s="51"/>
      <c r="D107" s="119"/>
      <c r="E107" s="119"/>
      <c r="F107" s="119"/>
      <c r="G107" s="119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AM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</row>
    <row r="108" spans="1:75" ht="15" x14ac:dyDescent="0.25">
      <c r="A108" s="71"/>
      <c r="B108" s="50"/>
      <c r="C108" s="51"/>
      <c r="D108" s="119"/>
      <c r="E108" s="119"/>
      <c r="F108" s="119"/>
      <c r="G108" s="119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AM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</row>
    <row r="109" spans="1:75" ht="15" x14ac:dyDescent="0.25">
      <c r="A109" s="71"/>
      <c r="B109" s="50"/>
      <c r="C109" s="51"/>
      <c r="D109" s="119"/>
      <c r="E109" s="119"/>
      <c r="F109" s="119"/>
      <c r="G109" s="119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AM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</row>
    <row r="110" spans="1:75" ht="15" x14ac:dyDescent="0.25">
      <c r="A110" s="71"/>
      <c r="B110" s="50"/>
      <c r="C110" s="51"/>
      <c r="D110" s="119"/>
      <c r="E110" s="119"/>
      <c r="F110" s="119"/>
      <c r="G110" s="119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AM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</row>
    <row r="111" spans="1:75" ht="15" x14ac:dyDescent="0.25">
      <c r="A111" s="71"/>
      <c r="B111" s="50"/>
      <c r="C111" s="51"/>
      <c r="D111" s="119"/>
      <c r="E111" s="119"/>
      <c r="F111" s="119"/>
      <c r="G111" s="119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AM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</row>
    <row r="112" spans="1:75" ht="15" x14ac:dyDescent="0.25">
      <c r="A112" s="71"/>
      <c r="B112" s="50"/>
      <c r="C112" s="51"/>
      <c r="D112" s="119"/>
      <c r="E112" s="119"/>
      <c r="F112" s="119"/>
      <c r="G112" s="119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AM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</row>
    <row r="113" spans="1:75" ht="15" x14ac:dyDescent="0.25">
      <c r="A113" s="71"/>
      <c r="B113" s="50"/>
      <c r="C113" s="51"/>
      <c r="D113" s="119"/>
      <c r="E113" s="119"/>
      <c r="F113" s="119"/>
      <c r="G113" s="119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AM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  <c r="BW113" s="71"/>
    </row>
    <row r="114" spans="1:75" ht="15" x14ac:dyDescent="0.25">
      <c r="A114" s="71"/>
      <c r="B114" s="50"/>
      <c r="C114" s="51"/>
      <c r="D114" s="119"/>
      <c r="E114" s="119"/>
      <c r="F114" s="119"/>
      <c r="G114" s="119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AM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</row>
    <row r="115" spans="1:75" ht="15" x14ac:dyDescent="0.25">
      <c r="A115" s="71"/>
      <c r="B115" s="50"/>
      <c r="C115" s="52"/>
      <c r="D115" s="119"/>
      <c r="E115" s="119"/>
      <c r="F115" s="119"/>
      <c r="G115" s="119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AM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</row>
    <row r="116" spans="1:75" ht="15" x14ac:dyDescent="0.25">
      <c r="A116" s="71"/>
      <c r="B116" s="50"/>
      <c r="C116" s="52"/>
      <c r="D116" s="119"/>
      <c r="E116" s="119"/>
      <c r="F116" s="119"/>
      <c r="G116" s="119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AM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  <c r="BW116" s="71"/>
    </row>
    <row r="117" spans="1:75" ht="15" x14ac:dyDescent="0.25">
      <c r="A117" s="71"/>
      <c r="B117" s="50"/>
      <c r="C117" s="52"/>
      <c r="D117" s="119"/>
      <c r="E117" s="119"/>
      <c r="F117" s="119"/>
      <c r="G117" s="119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AM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</row>
    <row r="118" spans="1:75" ht="15" x14ac:dyDescent="0.25">
      <c r="A118" s="71"/>
      <c r="B118" s="50"/>
      <c r="C118" s="52"/>
      <c r="D118" s="119"/>
      <c r="E118" s="119"/>
      <c r="F118" s="119"/>
      <c r="G118" s="119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AM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</row>
    <row r="119" spans="1:75" ht="15" x14ac:dyDescent="0.25">
      <c r="A119" s="71"/>
      <c r="B119" s="50"/>
      <c r="C119" s="52"/>
      <c r="D119" s="119"/>
      <c r="E119" s="119"/>
      <c r="F119" s="119"/>
      <c r="G119" s="119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AM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1"/>
    </row>
    <row r="120" spans="1:75" ht="15" x14ac:dyDescent="0.25">
      <c r="A120" s="71"/>
      <c r="B120" s="50"/>
      <c r="C120" s="52"/>
      <c r="D120" s="119"/>
      <c r="E120" s="119"/>
      <c r="F120" s="119"/>
      <c r="G120" s="119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AM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</row>
    <row r="121" spans="1:75" ht="15" x14ac:dyDescent="0.25">
      <c r="A121" s="71"/>
      <c r="B121" s="50"/>
      <c r="C121" s="52"/>
      <c r="D121" s="119"/>
      <c r="E121" s="119"/>
      <c r="F121" s="119"/>
      <c r="G121" s="119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AM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</row>
    <row r="122" spans="1:75" ht="15" x14ac:dyDescent="0.25">
      <c r="A122" s="71"/>
      <c r="B122" s="50"/>
      <c r="C122" s="52"/>
      <c r="D122" s="119"/>
      <c r="E122" s="119"/>
      <c r="F122" s="119"/>
      <c r="G122" s="119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AM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</row>
    <row r="123" spans="1:75" ht="15" x14ac:dyDescent="0.25">
      <c r="A123" s="71"/>
      <c r="B123" s="50"/>
      <c r="C123" s="52"/>
      <c r="D123" s="119"/>
      <c r="E123" s="119"/>
      <c r="F123" s="119"/>
      <c r="G123" s="119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AM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</row>
    <row r="124" spans="1:75" ht="15" x14ac:dyDescent="0.25">
      <c r="A124" s="71"/>
      <c r="B124" s="50"/>
      <c r="C124" s="52"/>
      <c r="D124" s="119"/>
      <c r="E124" s="119"/>
      <c r="F124" s="119"/>
      <c r="G124" s="119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AM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</row>
    <row r="125" spans="1:75" ht="15" x14ac:dyDescent="0.25">
      <c r="A125" s="71"/>
      <c r="B125" s="50"/>
      <c r="C125" s="52"/>
      <c r="D125" s="119"/>
      <c r="E125" s="119"/>
      <c r="F125" s="119"/>
      <c r="G125" s="119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AM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</row>
    <row r="126" spans="1:75" ht="15" x14ac:dyDescent="0.25">
      <c r="A126" s="71"/>
      <c r="B126" s="50"/>
      <c r="C126" s="52"/>
      <c r="D126" s="119"/>
      <c r="E126" s="119"/>
      <c r="F126" s="119"/>
      <c r="G126" s="119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AM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</row>
    <row r="127" spans="1:75" ht="15" x14ac:dyDescent="0.25">
      <c r="A127" s="71"/>
      <c r="B127" s="50"/>
      <c r="C127" s="52"/>
      <c r="D127" s="119"/>
      <c r="E127" s="119"/>
      <c r="F127" s="119"/>
      <c r="G127" s="119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AM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</row>
    <row r="128" spans="1:75" ht="15" x14ac:dyDescent="0.25">
      <c r="A128" s="71"/>
      <c r="B128" s="71"/>
      <c r="C128" s="71"/>
      <c r="D128" s="119"/>
      <c r="E128" s="119"/>
      <c r="F128" s="119"/>
      <c r="G128" s="119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AM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</row>
    <row r="129" spans="1:75" ht="15" x14ac:dyDescent="0.25">
      <c r="A129" s="71"/>
      <c r="B129" s="71"/>
      <c r="C129" s="71"/>
      <c r="D129" s="119"/>
      <c r="E129" s="119"/>
      <c r="F129" s="119"/>
      <c r="G129" s="119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AM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</row>
    <row r="130" spans="1:75" ht="15" x14ac:dyDescent="0.25">
      <c r="A130" s="71"/>
      <c r="B130" s="71"/>
      <c r="C130" s="71"/>
      <c r="D130" s="119"/>
      <c r="E130" s="119"/>
      <c r="F130" s="119"/>
      <c r="G130" s="119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AM130" s="71"/>
      <c r="BE130" s="71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</row>
    <row r="131" spans="1:75" x14ac:dyDescent="0.2">
      <c r="A131" s="71"/>
      <c r="B131" s="71"/>
      <c r="C131" s="71"/>
      <c r="D131" s="71"/>
      <c r="E131" s="115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AM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</row>
    <row r="132" spans="1:75" x14ac:dyDescent="0.2">
      <c r="A132" s="71"/>
      <c r="B132" s="71"/>
      <c r="C132" s="71"/>
      <c r="D132" s="71"/>
      <c r="E132" s="115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AM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</row>
    <row r="133" spans="1:75" x14ac:dyDescent="0.2">
      <c r="A133" s="71"/>
      <c r="B133" s="71"/>
      <c r="C133" s="71"/>
      <c r="D133" s="71"/>
      <c r="E133" s="115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AM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</row>
    <row r="134" spans="1:75" x14ac:dyDescent="0.2">
      <c r="A134" s="71"/>
      <c r="B134" s="71"/>
      <c r="C134" s="71"/>
      <c r="D134" s="71"/>
      <c r="E134" s="115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AM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</row>
    <row r="135" spans="1:75" x14ac:dyDescent="0.2">
      <c r="A135" s="71"/>
      <c r="B135" s="71"/>
      <c r="C135" s="71"/>
      <c r="D135" s="71"/>
      <c r="E135" s="115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AM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</row>
    <row r="136" spans="1:75" x14ac:dyDescent="0.2">
      <c r="A136" s="71"/>
      <c r="B136" s="71"/>
      <c r="C136" s="71"/>
      <c r="D136" s="71"/>
      <c r="E136" s="115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AM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</row>
    <row r="137" spans="1:75" x14ac:dyDescent="0.2">
      <c r="A137" s="71"/>
      <c r="B137" s="71"/>
      <c r="C137" s="71"/>
      <c r="D137" s="71"/>
      <c r="E137" s="115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AM137" s="71"/>
      <c r="BE137" s="71"/>
      <c r="BF137" s="71"/>
      <c r="BG137" s="71"/>
      <c r="BH137" s="71"/>
      <c r="BI137" s="71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</row>
    <row r="138" spans="1:75" x14ac:dyDescent="0.2">
      <c r="A138" s="71"/>
      <c r="B138" s="71"/>
      <c r="C138" s="71"/>
      <c r="D138" s="71"/>
      <c r="E138" s="115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AM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</row>
    <row r="139" spans="1:75" x14ac:dyDescent="0.2">
      <c r="A139" s="71"/>
      <c r="B139" s="71"/>
      <c r="C139" s="71"/>
      <c r="D139" s="71"/>
      <c r="E139" s="115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AM139" s="71"/>
      <c r="BE139" s="71"/>
      <c r="BF139" s="71"/>
      <c r="BG139" s="71"/>
      <c r="BH139" s="71"/>
      <c r="BI139" s="71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1"/>
    </row>
    <row r="140" spans="1:75" x14ac:dyDescent="0.2">
      <c r="A140" s="71"/>
      <c r="B140" s="71"/>
      <c r="C140" s="71"/>
      <c r="D140" s="71"/>
      <c r="E140" s="115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AM140" s="71"/>
      <c r="BE140" s="71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</row>
    <row r="141" spans="1:75" x14ac:dyDescent="0.2">
      <c r="A141" s="71"/>
      <c r="B141" s="71"/>
      <c r="C141" s="71"/>
      <c r="D141" s="71"/>
      <c r="E141" s="115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AM141" s="71"/>
      <c r="BE141" s="71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</row>
    <row r="142" spans="1:75" x14ac:dyDescent="0.2">
      <c r="A142" s="71"/>
      <c r="B142" s="71"/>
      <c r="C142" s="71"/>
      <c r="D142" s="71"/>
      <c r="E142" s="115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AM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</row>
    <row r="143" spans="1:75" x14ac:dyDescent="0.2">
      <c r="A143" s="71"/>
      <c r="B143" s="71"/>
      <c r="C143" s="71"/>
      <c r="D143" s="71"/>
      <c r="E143" s="115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AM143" s="71"/>
      <c r="BE143" s="71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</row>
    <row r="144" spans="1:75" x14ac:dyDescent="0.2">
      <c r="A144" s="71"/>
      <c r="B144" s="71"/>
      <c r="C144" s="71"/>
      <c r="D144" s="71"/>
      <c r="E144" s="115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AM144" s="71"/>
      <c r="BE144" s="71"/>
      <c r="BF144" s="71"/>
      <c r="BG144" s="71"/>
      <c r="BH144" s="71"/>
      <c r="BI144" s="71"/>
      <c r="BJ144" s="71"/>
      <c r="BK144" s="71"/>
      <c r="BL144" s="71"/>
      <c r="BM144" s="71"/>
      <c r="BN144" s="71"/>
      <c r="BO144" s="71"/>
      <c r="BP144" s="71"/>
      <c r="BQ144" s="71"/>
      <c r="BR144" s="71"/>
      <c r="BS144" s="71"/>
      <c r="BT144" s="71"/>
      <c r="BU144" s="71"/>
      <c r="BV144" s="71"/>
      <c r="BW144" s="71"/>
    </row>
    <row r="145" spans="1:75" x14ac:dyDescent="0.2">
      <c r="A145" s="71"/>
      <c r="B145" s="71"/>
      <c r="C145" s="71"/>
      <c r="D145" s="71"/>
      <c r="E145" s="115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AM145" s="71"/>
      <c r="BE145" s="71"/>
      <c r="BF145" s="71"/>
      <c r="BG145" s="71"/>
      <c r="BH145" s="71"/>
      <c r="BI145" s="71"/>
      <c r="BJ145" s="71"/>
      <c r="BK145" s="71"/>
      <c r="BL145" s="71"/>
      <c r="BM145" s="71"/>
      <c r="BN145" s="71"/>
      <c r="BO145" s="71"/>
      <c r="BP145" s="71"/>
      <c r="BQ145" s="71"/>
      <c r="BR145" s="71"/>
      <c r="BS145" s="71"/>
      <c r="BT145" s="71"/>
      <c r="BU145" s="71"/>
      <c r="BV145" s="71"/>
      <c r="BW145" s="71"/>
    </row>
    <row r="146" spans="1:75" x14ac:dyDescent="0.2">
      <c r="A146" s="71"/>
      <c r="B146" s="71"/>
      <c r="C146" s="71"/>
      <c r="D146" s="71"/>
      <c r="E146" s="115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AM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</row>
    <row r="147" spans="1:75" x14ac:dyDescent="0.2">
      <c r="A147" s="71"/>
      <c r="B147" s="71"/>
      <c r="C147" s="71"/>
      <c r="D147" s="71"/>
      <c r="E147" s="115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AM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</row>
    <row r="148" spans="1:75" x14ac:dyDescent="0.2">
      <c r="A148" s="71"/>
      <c r="B148" s="71"/>
      <c r="C148" s="71"/>
      <c r="D148" s="71"/>
      <c r="E148" s="115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AM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</row>
    <row r="149" spans="1:75" x14ac:dyDescent="0.2">
      <c r="A149" s="71"/>
      <c r="B149" s="71"/>
      <c r="C149" s="115"/>
      <c r="D149" s="115"/>
      <c r="E149" s="115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AM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</row>
    <row r="150" spans="1:75" x14ac:dyDescent="0.2">
      <c r="A150" s="71"/>
      <c r="B150" s="71"/>
      <c r="C150" s="115"/>
      <c r="D150" s="115"/>
      <c r="E150" s="115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AM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</row>
    <row r="151" spans="1:75" x14ac:dyDescent="0.2">
      <c r="A151" s="71"/>
      <c r="B151" s="71"/>
      <c r="C151" s="115"/>
      <c r="D151" s="115"/>
      <c r="E151" s="115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AM151" s="71"/>
      <c r="BE151" s="71"/>
      <c r="BF151" s="71"/>
      <c r="BG151" s="71"/>
      <c r="BH151" s="71"/>
      <c r="BI151" s="71"/>
      <c r="BJ151" s="71"/>
      <c r="BK151" s="71"/>
      <c r="BL151" s="71"/>
      <c r="BM151" s="71"/>
      <c r="BN151" s="71"/>
      <c r="BO151" s="71"/>
      <c r="BP151" s="71"/>
      <c r="BQ151" s="71"/>
      <c r="BR151" s="71"/>
      <c r="BS151" s="71"/>
      <c r="BT151" s="71"/>
      <c r="BU151" s="71"/>
      <c r="BV151" s="71"/>
      <c r="BW151" s="71"/>
    </row>
    <row r="152" spans="1:75" x14ac:dyDescent="0.2">
      <c r="A152" s="71"/>
      <c r="B152" s="71"/>
      <c r="C152" s="115"/>
      <c r="D152" s="115"/>
      <c r="E152" s="115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AM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</row>
    <row r="153" spans="1:75" x14ac:dyDescent="0.2">
      <c r="A153" s="71"/>
      <c r="B153" s="71"/>
      <c r="C153" s="115"/>
      <c r="D153" s="115"/>
      <c r="E153" s="115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AM153" s="71"/>
      <c r="BE153" s="71"/>
      <c r="BF153" s="71"/>
      <c r="BG153" s="71"/>
      <c r="BH153" s="71"/>
      <c r="BI153" s="71"/>
      <c r="BJ153" s="71"/>
      <c r="BK153" s="71"/>
      <c r="BL153" s="71"/>
      <c r="BM153" s="71"/>
      <c r="BN153" s="71"/>
      <c r="BO153" s="71"/>
      <c r="BP153" s="71"/>
      <c r="BQ153" s="71"/>
      <c r="BR153" s="71"/>
      <c r="BS153" s="71"/>
      <c r="BT153" s="71"/>
      <c r="BU153" s="71"/>
      <c r="BV153" s="71"/>
      <c r="BW153" s="71"/>
    </row>
    <row r="154" spans="1:75" x14ac:dyDescent="0.2">
      <c r="A154" s="71"/>
      <c r="B154" s="71"/>
      <c r="C154" s="115"/>
      <c r="D154" s="115"/>
      <c r="E154" s="115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AM154" s="71"/>
      <c r="BE154" s="71"/>
      <c r="BF154" s="71"/>
      <c r="BG154" s="71"/>
      <c r="BH154" s="71"/>
      <c r="BI154" s="71"/>
      <c r="BJ154" s="71"/>
      <c r="BK154" s="71"/>
      <c r="BL154" s="71"/>
      <c r="BM154" s="71"/>
      <c r="BN154" s="71"/>
      <c r="BO154" s="71"/>
      <c r="BP154" s="71"/>
      <c r="BQ154" s="71"/>
      <c r="BR154" s="71"/>
      <c r="BS154" s="71"/>
      <c r="BT154" s="71"/>
      <c r="BU154" s="71"/>
      <c r="BV154" s="71"/>
      <c r="BW154" s="71"/>
    </row>
    <row r="155" spans="1:75" x14ac:dyDescent="0.2">
      <c r="A155" s="71"/>
      <c r="B155" s="71"/>
      <c r="C155" s="115"/>
      <c r="D155" s="115"/>
      <c r="E155" s="115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AM155" s="71"/>
      <c r="BE155" s="71"/>
      <c r="BF155" s="71"/>
      <c r="BG155" s="71"/>
      <c r="BH155" s="71"/>
      <c r="BI155" s="71"/>
      <c r="BJ155" s="71"/>
      <c r="BK155" s="71"/>
      <c r="BL155" s="71"/>
      <c r="BM155" s="71"/>
      <c r="BN155" s="71"/>
      <c r="BO155" s="71"/>
      <c r="BP155" s="71"/>
      <c r="BQ155" s="71"/>
      <c r="BR155" s="71"/>
      <c r="BS155" s="71"/>
      <c r="BT155" s="71"/>
      <c r="BU155" s="71"/>
      <c r="BV155" s="71"/>
      <c r="BW155" s="71"/>
    </row>
    <row r="156" spans="1:75" x14ac:dyDescent="0.2">
      <c r="A156" s="71"/>
      <c r="B156" s="71"/>
      <c r="C156" s="115"/>
      <c r="D156" s="115"/>
      <c r="E156" s="115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AM156" s="71"/>
      <c r="BE156" s="71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</row>
    <row r="157" spans="1:75" x14ac:dyDescent="0.2">
      <c r="A157" s="71"/>
      <c r="B157" s="71"/>
      <c r="C157" s="115"/>
      <c r="D157" s="115"/>
      <c r="E157" s="115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AM157" s="71"/>
      <c r="BE157" s="71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  <c r="BW157" s="71"/>
    </row>
    <row r="158" spans="1:75" x14ac:dyDescent="0.2">
      <c r="A158" s="71"/>
      <c r="B158" s="71"/>
      <c r="C158" s="115"/>
      <c r="D158" s="115"/>
      <c r="E158" s="115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AM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</row>
    <row r="159" spans="1:75" x14ac:dyDescent="0.2">
      <c r="A159" s="71"/>
      <c r="B159" s="71"/>
      <c r="C159" s="115"/>
      <c r="D159" s="115"/>
      <c r="E159" s="115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AM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</row>
    <row r="160" spans="1:75" x14ac:dyDescent="0.2">
      <c r="A160" s="71"/>
      <c r="B160" s="71"/>
      <c r="C160" s="115"/>
      <c r="D160" s="115"/>
      <c r="E160" s="115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AM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</row>
    <row r="161" spans="1:75" x14ac:dyDescent="0.2">
      <c r="A161" s="71"/>
      <c r="B161" s="71"/>
      <c r="C161" s="115"/>
      <c r="D161" s="115"/>
      <c r="E161" s="115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AM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</row>
    <row r="162" spans="1:75" x14ac:dyDescent="0.2">
      <c r="A162" s="71"/>
      <c r="B162" s="71"/>
      <c r="C162" s="115"/>
      <c r="D162" s="115"/>
      <c r="E162" s="115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AM162" s="71"/>
      <c r="BE162" s="71"/>
      <c r="BF162" s="71"/>
      <c r="BG162" s="71"/>
      <c r="BH162" s="71"/>
      <c r="BI162" s="71"/>
      <c r="BJ162" s="71"/>
      <c r="BK162" s="71"/>
      <c r="BL162" s="71"/>
      <c r="BM162" s="71"/>
      <c r="BN162" s="71"/>
      <c r="BO162" s="71"/>
      <c r="BP162" s="71"/>
      <c r="BQ162" s="71"/>
      <c r="BR162" s="71"/>
      <c r="BS162" s="71"/>
      <c r="BT162" s="71"/>
      <c r="BU162" s="71"/>
      <c r="BV162" s="71"/>
      <c r="BW162" s="71"/>
    </row>
    <row r="163" spans="1:75" x14ac:dyDescent="0.2">
      <c r="A163" s="71"/>
      <c r="B163" s="71"/>
      <c r="C163" s="115"/>
      <c r="D163" s="115"/>
      <c r="E163" s="115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AM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</row>
    <row r="164" spans="1:75" x14ac:dyDescent="0.2">
      <c r="A164" s="71"/>
      <c r="B164" s="71"/>
      <c r="C164" s="115"/>
      <c r="D164" s="115"/>
      <c r="E164" s="115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AM164" s="71"/>
      <c r="BE164" s="71"/>
      <c r="BF164" s="71"/>
      <c r="BG164" s="71"/>
      <c r="BH164" s="71"/>
      <c r="BI164" s="71"/>
      <c r="BJ164" s="71"/>
      <c r="BK164" s="71"/>
      <c r="BL164" s="71"/>
      <c r="BM164" s="71"/>
      <c r="BN164" s="71"/>
      <c r="BO164" s="71"/>
      <c r="BP164" s="71"/>
      <c r="BQ164" s="71"/>
      <c r="BR164" s="71"/>
      <c r="BS164" s="71"/>
      <c r="BT164" s="71"/>
      <c r="BU164" s="71"/>
      <c r="BV164" s="71"/>
      <c r="BW164" s="71"/>
    </row>
    <row r="165" spans="1:75" x14ac:dyDescent="0.2">
      <c r="A165" s="71"/>
      <c r="B165" s="71"/>
      <c r="C165" s="115"/>
      <c r="D165" s="115"/>
      <c r="E165" s="115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AM165" s="71"/>
      <c r="BE165" s="71"/>
      <c r="BF165" s="71"/>
      <c r="BG165" s="71"/>
      <c r="BH165" s="71"/>
      <c r="BI165" s="71"/>
      <c r="BJ165" s="71"/>
      <c r="BK165" s="71"/>
      <c r="BL165" s="71"/>
      <c r="BM165" s="71"/>
      <c r="BN165" s="71"/>
      <c r="BO165" s="71"/>
      <c r="BP165" s="71"/>
      <c r="BQ165" s="71"/>
      <c r="BR165" s="71"/>
      <c r="BS165" s="71"/>
      <c r="BT165" s="71"/>
      <c r="BU165" s="71"/>
      <c r="BV165" s="71"/>
      <c r="BW165" s="71"/>
    </row>
    <row r="166" spans="1:75" x14ac:dyDescent="0.2">
      <c r="A166" s="71"/>
      <c r="B166" s="71"/>
      <c r="C166" s="115"/>
      <c r="D166" s="115"/>
      <c r="E166" s="115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AM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</row>
    <row r="167" spans="1:75" x14ac:dyDescent="0.2">
      <c r="A167" s="71"/>
      <c r="B167" s="71"/>
      <c r="C167" s="115"/>
      <c r="D167" s="115"/>
      <c r="E167" s="115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AM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</row>
    <row r="168" spans="1:75" x14ac:dyDescent="0.2">
      <c r="A168" s="71"/>
      <c r="B168" s="71"/>
      <c r="C168" s="115"/>
      <c r="D168" s="115"/>
      <c r="E168" s="115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AM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</row>
    <row r="169" spans="1:75" x14ac:dyDescent="0.2">
      <c r="A169" s="71"/>
      <c r="B169" s="71"/>
      <c r="C169" s="115"/>
      <c r="D169" s="115"/>
      <c r="E169" s="115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AM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71"/>
    </row>
    <row r="170" spans="1:75" x14ac:dyDescent="0.2">
      <c r="A170" s="71"/>
      <c r="B170" s="71"/>
      <c r="C170" s="115"/>
      <c r="D170" s="115"/>
      <c r="E170" s="115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AM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71"/>
      <c r="BR170" s="71"/>
      <c r="BS170" s="71"/>
      <c r="BT170" s="71"/>
      <c r="BU170" s="71"/>
      <c r="BV170" s="71"/>
      <c r="BW170" s="71"/>
    </row>
    <row r="171" spans="1:75" x14ac:dyDescent="0.2">
      <c r="A171" s="71"/>
      <c r="B171" s="71"/>
      <c r="C171" s="115"/>
      <c r="D171" s="115"/>
      <c r="E171" s="115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AM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  <c r="BS171" s="71"/>
      <c r="BT171" s="71"/>
      <c r="BU171" s="71"/>
      <c r="BV171" s="71"/>
      <c r="BW171" s="71"/>
    </row>
    <row r="172" spans="1:75" x14ac:dyDescent="0.2">
      <c r="A172" s="71"/>
      <c r="B172" s="71"/>
      <c r="C172" s="115"/>
      <c r="D172" s="115"/>
      <c r="E172" s="115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AM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71"/>
      <c r="BR172" s="71"/>
      <c r="BS172" s="71"/>
      <c r="BT172" s="71"/>
      <c r="BU172" s="71"/>
      <c r="BV172" s="71"/>
      <c r="BW172" s="71"/>
    </row>
    <row r="173" spans="1:75" x14ac:dyDescent="0.2">
      <c r="A173" s="71"/>
      <c r="B173" s="71"/>
      <c r="C173" s="115"/>
      <c r="D173" s="115"/>
      <c r="E173" s="115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AM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</row>
    <row r="174" spans="1:75" x14ac:dyDescent="0.2">
      <c r="A174" s="71"/>
      <c r="B174" s="71"/>
      <c r="C174" s="115"/>
      <c r="D174" s="115"/>
      <c r="E174" s="115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AM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</row>
    <row r="175" spans="1:75" x14ac:dyDescent="0.2">
      <c r="A175" s="71"/>
      <c r="B175" s="71"/>
      <c r="C175" s="115"/>
      <c r="D175" s="115"/>
      <c r="E175" s="115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AM175" s="71"/>
      <c r="BE175" s="71"/>
      <c r="BF175" s="71"/>
      <c r="BG175" s="71"/>
      <c r="BH175" s="71"/>
      <c r="BI175" s="71"/>
      <c r="BJ175" s="71"/>
      <c r="BK175" s="71"/>
      <c r="BL175" s="71"/>
      <c r="BM175" s="71"/>
      <c r="BN175" s="71"/>
      <c r="BO175" s="71"/>
      <c r="BP175" s="71"/>
      <c r="BQ175" s="71"/>
      <c r="BR175" s="71"/>
      <c r="BS175" s="71"/>
      <c r="BT175" s="71"/>
      <c r="BU175" s="71"/>
      <c r="BV175" s="71"/>
      <c r="BW175" s="71"/>
    </row>
    <row r="176" spans="1:75" x14ac:dyDescent="0.2">
      <c r="A176" s="71"/>
      <c r="B176" s="71"/>
      <c r="C176" s="115"/>
      <c r="D176" s="115"/>
      <c r="E176" s="115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AM176" s="71"/>
      <c r="BE176" s="71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  <c r="BS176" s="71"/>
      <c r="BT176" s="71"/>
      <c r="BU176" s="71"/>
      <c r="BV176" s="71"/>
      <c r="BW176" s="71"/>
    </row>
    <row r="177" spans="1:75" x14ac:dyDescent="0.2">
      <c r="A177" s="71"/>
      <c r="B177" s="71"/>
      <c r="C177" s="115"/>
      <c r="D177" s="115"/>
      <c r="E177" s="115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AM177" s="71"/>
      <c r="BE177" s="71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  <c r="BS177" s="71"/>
      <c r="BT177" s="71"/>
      <c r="BU177" s="71"/>
      <c r="BV177" s="71"/>
      <c r="BW177" s="71"/>
    </row>
    <row r="178" spans="1:75" x14ac:dyDescent="0.2">
      <c r="A178" s="71"/>
      <c r="B178" s="71"/>
      <c r="C178" s="115"/>
      <c r="D178" s="115"/>
      <c r="E178" s="115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AM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</row>
    <row r="179" spans="1:75" x14ac:dyDescent="0.2">
      <c r="A179" s="71"/>
      <c r="B179" s="71"/>
      <c r="C179" s="115"/>
      <c r="D179" s="115"/>
      <c r="E179" s="115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AM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</row>
    <row r="180" spans="1:75" x14ac:dyDescent="0.2">
      <c r="A180" s="71"/>
      <c r="B180" s="71"/>
      <c r="C180" s="115"/>
      <c r="D180" s="115"/>
      <c r="E180" s="115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AM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</row>
    <row r="181" spans="1:75" x14ac:dyDescent="0.2">
      <c r="A181" s="71"/>
      <c r="B181" s="71"/>
      <c r="C181" s="115"/>
      <c r="D181" s="115"/>
      <c r="E181" s="115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AM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</row>
    <row r="182" spans="1:75" x14ac:dyDescent="0.2">
      <c r="A182" s="71"/>
      <c r="B182" s="71"/>
      <c r="C182" s="115"/>
      <c r="D182" s="115"/>
      <c r="E182" s="115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AM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</row>
    <row r="183" spans="1:75" x14ac:dyDescent="0.2">
      <c r="A183" s="71"/>
      <c r="B183" s="71"/>
      <c r="C183" s="115"/>
      <c r="D183" s="115"/>
      <c r="E183" s="115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AM183" s="71"/>
      <c r="BE183" s="71"/>
      <c r="BF183" s="71"/>
      <c r="BG183" s="71"/>
      <c r="BH183" s="71"/>
      <c r="BI183" s="71"/>
      <c r="BJ183" s="71"/>
      <c r="BK183" s="71"/>
      <c r="BL183" s="71"/>
      <c r="BM183" s="71"/>
      <c r="BN183" s="71"/>
      <c r="BO183" s="71"/>
      <c r="BP183" s="71"/>
      <c r="BQ183" s="71"/>
      <c r="BR183" s="71"/>
      <c r="BS183" s="71"/>
      <c r="BT183" s="71"/>
      <c r="BU183" s="71"/>
      <c r="BV183" s="71"/>
      <c r="BW183" s="71"/>
    </row>
    <row r="184" spans="1:75" x14ac:dyDescent="0.2">
      <c r="A184" s="71"/>
      <c r="B184" s="71"/>
      <c r="C184" s="115"/>
      <c r="D184" s="115"/>
      <c r="E184" s="115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AM184" s="71"/>
      <c r="BE184" s="71"/>
      <c r="BF184" s="71"/>
      <c r="BG184" s="71"/>
      <c r="BH184" s="71"/>
      <c r="BI184" s="71"/>
      <c r="BJ184" s="71"/>
      <c r="BK184" s="71"/>
      <c r="BL184" s="71"/>
      <c r="BM184" s="71"/>
      <c r="BN184" s="71"/>
      <c r="BO184" s="71"/>
      <c r="BP184" s="71"/>
      <c r="BQ184" s="71"/>
      <c r="BR184" s="71"/>
      <c r="BS184" s="71"/>
      <c r="BT184" s="71"/>
      <c r="BU184" s="71"/>
      <c r="BV184" s="71"/>
      <c r="BW184" s="71"/>
    </row>
    <row r="185" spans="1:75" x14ac:dyDescent="0.2">
      <c r="A185" s="71"/>
      <c r="B185" s="71"/>
      <c r="C185" s="115"/>
      <c r="D185" s="115"/>
      <c r="E185" s="115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AM185" s="71"/>
      <c r="BE185" s="71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71"/>
      <c r="BV185" s="71"/>
      <c r="BW185" s="71"/>
    </row>
    <row r="186" spans="1:75" x14ac:dyDescent="0.2">
      <c r="A186" s="71"/>
      <c r="B186" s="71"/>
      <c r="C186" s="115"/>
      <c r="D186" s="115"/>
      <c r="E186" s="115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AM186" s="71"/>
      <c r="BE186" s="71"/>
      <c r="BF186" s="71"/>
      <c r="BG186" s="71"/>
      <c r="BH186" s="71"/>
      <c r="BI186" s="71"/>
      <c r="BJ186" s="71"/>
      <c r="BK186" s="71"/>
      <c r="BL186" s="71"/>
      <c r="BM186" s="71"/>
      <c r="BN186" s="71"/>
      <c r="BO186" s="71"/>
      <c r="BP186" s="71"/>
      <c r="BQ186" s="71"/>
      <c r="BR186" s="71"/>
      <c r="BS186" s="71"/>
      <c r="BT186" s="71"/>
      <c r="BU186" s="71"/>
      <c r="BV186" s="71"/>
      <c r="BW186" s="71"/>
    </row>
    <row r="187" spans="1:75" x14ac:dyDescent="0.2">
      <c r="A187" s="71"/>
      <c r="B187" s="71"/>
      <c r="C187" s="115"/>
      <c r="D187" s="115"/>
      <c r="E187" s="115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AM187" s="71"/>
      <c r="BE187" s="71"/>
      <c r="BF187" s="71"/>
      <c r="BG187" s="71"/>
      <c r="BH187" s="71"/>
      <c r="BI187" s="71"/>
      <c r="BJ187" s="71"/>
      <c r="BK187" s="71"/>
      <c r="BL187" s="71"/>
      <c r="BM187" s="71"/>
      <c r="BN187" s="71"/>
      <c r="BO187" s="71"/>
      <c r="BP187" s="71"/>
      <c r="BQ187" s="71"/>
      <c r="BR187" s="71"/>
      <c r="BS187" s="71"/>
      <c r="BT187" s="71"/>
      <c r="BU187" s="71"/>
      <c r="BV187" s="71"/>
      <c r="BW187" s="71"/>
    </row>
    <row r="188" spans="1:75" x14ac:dyDescent="0.2">
      <c r="A188" s="71"/>
      <c r="B188" s="71"/>
      <c r="C188" s="115"/>
      <c r="D188" s="115"/>
      <c r="E188" s="115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AM188" s="71"/>
      <c r="BE188" s="71"/>
      <c r="BF188" s="71"/>
      <c r="BG188" s="71"/>
      <c r="BH188" s="71"/>
      <c r="BI188" s="71"/>
      <c r="BJ188" s="71"/>
      <c r="BK188" s="71"/>
      <c r="BL188" s="71"/>
      <c r="BM188" s="71"/>
      <c r="BN188" s="71"/>
      <c r="BO188" s="71"/>
      <c r="BP188" s="71"/>
      <c r="BQ188" s="71"/>
      <c r="BR188" s="71"/>
      <c r="BS188" s="71"/>
      <c r="BT188" s="71"/>
      <c r="BU188" s="71"/>
      <c r="BV188" s="71"/>
      <c r="BW188" s="71"/>
    </row>
    <row r="189" spans="1:75" x14ac:dyDescent="0.2">
      <c r="A189" s="71"/>
      <c r="B189" s="71"/>
      <c r="C189" s="115"/>
      <c r="D189" s="115"/>
      <c r="E189" s="115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AM189" s="71"/>
      <c r="BE189" s="71"/>
      <c r="BF189" s="71"/>
      <c r="BG189" s="71"/>
      <c r="BH189" s="71"/>
      <c r="BI189" s="71"/>
      <c r="BJ189" s="71"/>
      <c r="BK189" s="71"/>
      <c r="BL189" s="71"/>
      <c r="BM189" s="71"/>
      <c r="BN189" s="71"/>
      <c r="BO189" s="71"/>
      <c r="BP189" s="71"/>
      <c r="BQ189" s="71"/>
      <c r="BR189" s="71"/>
      <c r="BS189" s="71"/>
      <c r="BT189" s="71"/>
      <c r="BU189" s="71"/>
      <c r="BV189" s="71"/>
      <c r="BW189" s="71"/>
    </row>
    <row r="190" spans="1:75" x14ac:dyDescent="0.2">
      <c r="A190" s="71"/>
      <c r="B190" s="71"/>
      <c r="C190" s="115"/>
      <c r="D190" s="115"/>
      <c r="E190" s="115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AM190" s="71"/>
      <c r="BE190" s="71"/>
      <c r="BF190" s="71"/>
      <c r="BG190" s="71"/>
      <c r="BH190" s="71"/>
      <c r="BI190" s="71"/>
      <c r="BJ190" s="71"/>
      <c r="BK190" s="71"/>
      <c r="BL190" s="71"/>
      <c r="BM190" s="71"/>
      <c r="BN190" s="71"/>
      <c r="BO190" s="71"/>
      <c r="BP190" s="71"/>
      <c r="BQ190" s="71"/>
      <c r="BR190" s="71"/>
      <c r="BS190" s="71"/>
      <c r="BT190" s="71"/>
      <c r="BU190" s="71"/>
      <c r="BV190" s="71"/>
      <c r="BW190" s="71"/>
    </row>
    <row r="191" spans="1:75" x14ac:dyDescent="0.2">
      <c r="A191" s="71"/>
      <c r="B191" s="71"/>
      <c r="C191" s="115"/>
      <c r="D191" s="115"/>
      <c r="E191" s="115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AM191" s="71"/>
      <c r="BE191" s="71"/>
      <c r="BF191" s="71"/>
      <c r="BG191" s="71"/>
      <c r="BH191" s="71"/>
      <c r="BI191" s="71"/>
      <c r="BJ191" s="71"/>
      <c r="BK191" s="71"/>
      <c r="BL191" s="71"/>
      <c r="BM191" s="71"/>
      <c r="BN191" s="71"/>
      <c r="BO191" s="71"/>
      <c r="BP191" s="71"/>
      <c r="BQ191" s="71"/>
      <c r="BR191" s="71"/>
      <c r="BS191" s="71"/>
      <c r="BT191" s="71"/>
      <c r="BU191" s="71"/>
      <c r="BV191" s="71"/>
      <c r="BW191" s="71"/>
    </row>
    <row r="192" spans="1:75" x14ac:dyDescent="0.2">
      <c r="A192" s="71"/>
      <c r="B192" s="71"/>
      <c r="C192" s="115"/>
      <c r="D192" s="115"/>
      <c r="E192" s="115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AM192" s="71"/>
      <c r="BE192" s="71"/>
      <c r="BF192" s="71"/>
      <c r="BG192" s="71"/>
      <c r="BH192" s="71"/>
      <c r="BI192" s="71"/>
      <c r="BJ192" s="71"/>
      <c r="BK192" s="71"/>
      <c r="BL192" s="71"/>
      <c r="BM192" s="71"/>
      <c r="BN192" s="71"/>
      <c r="BO192" s="71"/>
      <c r="BP192" s="71"/>
      <c r="BQ192" s="71"/>
      <c r="BR192" s="71"/>
      <c r="BS192" s="71"/>
      <c r="BT192" s="71"/>
      <c r="BU192" s="71"/>
      <c r="BV192" s="71"/>
      <c r="BW192" s="71"/>
    </row>
    <row r="193" spans="1:75" x14ac:dyDescent="0.2">
      <c r="A193" s="71"/>
      <c r="B193" s="71"/>
      <c r="C193" s="115"/>
      <c r="D193" s="115"/>
      <c r="E193" s="115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AM193" s="71"/>
      <c r="BE193" s="71"/>
      <c r="BF193" s="71"/>
      <c r="BG193" s="71"/>
      <c r="BH193" s="71"/>
      <c r="BI193" s="71"/>
      <c r="BJ193" s="71"/>
      <c r="BK193" s="71"/>
      <c r="BL193" s="71"/>
      <c r="BM193" s="71"/>
      <c r="BN193" s="71"/>
      <c r="BO193" s="71"/>
      <c r="BP193" s="71"/>
      <c r="BQ193" s="71"/>
      <c r="BR193" s="71"/>
      <c r="BS193" s="71"/>
      <c r="BT193" s="71"/>
      <c r="BU193" s="71"/>
      <c r="BV193" s="71"/>
      <c r="BW193" s="71"/>
    </row>
    <row r="194" spans="1:75" x14ac:dyDescent="0.2">
      <c r="A194" s="71"/>
      <c r="B194" s="71"/>
      <c r="C194" s="115"/>
      <c r="D194" s="115"/>
      <c r="E194" s="115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AM194" s="71"/>
      <c r="BE194" s="71"/>
      <c r="BF194" s="71"/>
      <c r="BG194" s="71"/>
      <c r="BH194" s="71"/>
      <c r="BI194" s="71"/>
      <c r="BJ194" s="71"/>
      <c r="BK194" s="71"/>
      <c r="BL194" s="71"/>
      <c r="BM194" s="71"/>
      <c r="BN194" s="71"/>
      <c r="BO194" s="71"/>
      <c r="BP194" s="71"/>
      <c r="BQ194" s="71"/>
      <c r="BR194" s="71"/>
      <c r="BS194" s="71"/>
      <c r="BT194" s="71"/>
      <c r="BU194" s="71"/>
      <c r="BV194" s="71"/>
      <c r="BW194" s="71"/>
    </row>
    <row r="195" spans="1:75" x14ac:dyDescent="0.2">
      <c r="A195" s="71"/>
      <c r="B195" s="71"/>
      <c r="C195" s="115"/>
      <c r="D195" s="115"/>
      <c r="E195" s="115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AM195" s="71"/>
      <c r="BE195" s="71"/>
      <c r="BF195" s="71"/>
      <c r="BG195" s="71"/>
      <c r="BH195" s="71"/>
      <c r="BI195" s="71"/>
      <c r="BJ195" s="71"/>
      <c r="BK195" s="71"/>
      <c r="BL195" s="71"/>
      <c r="BM195" s="71"/>
      <c r="BN195" s="71"/>
      <c r="BO195" s="71"/>
      <c r="BP195" s="71"/>
      <c r="BQ195" s="71"/>
      <c r="BR195" s="71"/>
      <c r="BS195" s="71"/>
      <c r="BT195" s="71"/>
      <c r="BU195" s="71"/>
      <c r="BV195" s="71"/>
      <c r="BW195" s="71"/>
    </row>
    <row r="196" spans="1:75" x14ac:dyDescent="0.2">
      <c r="A196" s="71"/>
      <c r="B196" s="71"/>
      <c r="C196" s="115"/>
      <c r="D196" s="115"/>
      <c r="E196" s="115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AM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</row>
    <row r="197" spans="1:75" x14ac:dyDescent="0.2">
      <c r="A197" s="71"/>
      <c r="B197" s="71"/>
      <c r="C197" s="115"/>
      <c r="D197" s="115"/>
      <c r="E197" s="115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AM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1"/>
      <c r="BR197" s="71"/>
      <c r="BS197" s="71"/>
      <c r="BT197" s="71"/>
      <c r="BU197" s="71"/>
      <c r="BV197" s="71"/>
      <c r="BW197" s="71"/>
    </row>
    <row r="198" spans="1:75" x14ac:dyDescent="0.2">
      <c r="A198" s="71"/>
      <c r="B198" s="71"/>
      <c r="C198" s="115"/>
      <c r="D198" s="115"/>
      <c r="E198" s="115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AM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</row>
    <row r="199" spans="1:75" x14ac:dyDescent="0.2">
      <c r="A199" s="71"/>
      <c r="B199" s="71"/>
      <c r="C199" s="115"/>
      <c r="D199" s="115"/>
      <c r="E199" s="115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AM199" s="71"/>
      <c r="BE199" s="71"/>
      <c r="BF199" s="71"/>
      <c r="BG199" s="71"/>
      <c r="BH199" s="71"/>
      <c r="BI199" s="71"/>
      <c r="BJ199" s="71"/>
      <c r="BK199" s="71"/>
      <c r="BL199" s="71"/>
      <c r="BM199" s="71"/>
      <c r="BN199" s="71"/>
      <c r="BO199" s="71"/>
      <c r="BP199" s="71"/>
      <c r="BQ199" s="71"/>
      <c r="BR199" s="71"/>
      <c r="BS199" s="71"/>
      <c r="BT199" s="71"/>
      <c r="BU199" s="71"/>
      <c r="BV199" s="71"/>
      <c r="BW199" s="71"/>
    </row>
    <row r="200" spans="1:75" x14ac:dyDescent="0.2">
      <c r="A200" s="71"/>
      <c r="B200" s="71"/>
      <c r="C200" s="115"/>
      <c r="D200" s="115"/>
      <c r="E200" s="115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AM200" s="71"/>
      <c r="BE200" s="71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</row>
    <row r="201" spans="1:75" x14ac:dyDescent="0.2">
      <c r="A201" s="71"/>
      <c r="B201" s="71"/>
      <c r="C201" s="115"/>
      <c r="D201" s="115"/>
      <c r="E201" s="115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AM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</row>
    <row r="202" spans="1:75" x14ac:dyDescent="0.2">
      <c r="A202" s="71"/>
      <c r="B202" s="71"/>
      <c r="C202" s="115"/>
      <c r="D202" s="115"/>
      <c r="E202" s="115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AM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</row>
    <row r="203" spans="1:75" x14ac:dyDescent="0.2">
      <c r="A203" s="71"/>
      <c r="B203" s="71"/>
      <c r="C203" s="115"/>
      <c r="D203" s="115"/>
      <c r="E203" s="115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AM203" s="71"/>
      <c r="BE203" s="71"/>
      <c r="BF203" s="71"/>
      <c r="BG203" s="71"/>
      <c r="BH203" s="71"/>
      <c r="BI203" s="71"/>
      <c r="BJ203" s="71"/>
      <c r="BK203" s="71"/>
      <c r="BL203" s="71"/>
      <c r="BM203" s="71"/>
      <c r="BN203" s="71"/>
      <c r="BO203" s="71"/>
      <c r="BP203" s="71"/>
      <c r="BQ203" s="71"/>
      <c r="BR203" s="71"/>
      <c r="BS203" s="71"/>
      <c r="BT203" s="71"/>
      <c r="BU203" s="71"/>
      <c r="BV203" s="71"/>
      <c r="BW203" s="71"/>
    </row>
    <row r="204" spans="1:75" x14ac:dyDescent="0.2">
      <c r="A204" s="71"/>
      <c r="B204" s="71"/>
      <c r="C204" s="115"/>
      <c r="D204" s="115"/>
      <c r="E204" s="115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AM204" s="71"/>
      <c r="BE204" s="71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</row>
    <row r="205" spans="1:75" x14ac:dyDescent="0.2">
      <c r="A205" s="71"/>
      <c r="B205" s="71"/>
      <c r="C205" s="115"/>
      <c r="D205" s="115"/>
      <c r="E205" s="115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AM205" s="71"/>
      <c r="BE205" s="71"/>
      <c r="BF205" s="71"/>
      <c r="BG205" s="71"/>
      <c r="BH205" s="71"/>
      <c r="BI205" s="71"/>
      <c r="BJ205" s="71"/>
      <c r="BK205" s="71"/>
      <c r="BL205" s="71"/>
      <c r="BM205" s="71"/>
      <c r="BN205" s="71"/>
      <c r="BO205" s="71"/>
      <c r="BP205" s="71"/>
      <c r="BQ205" s="71"/>
      <c r="BR205" s="71"/>
      <c r="BS205" s="71"/>
      <c r="BT205" s="71"/>
      <c r="BU205" s="71"/>
      <c r="BV205" s="71"/>
      <c r="BW205" s="71"/>
    </row>
    <row r="206" spans="1:75" x14ac:dyDescent="0.2">
      <c r="A206" s="71"/>
      <c r="B206" s="71"/>
      <c r="C206" s="115"/>
      <c r="D206" s="115"/>
      <c r="E206" s="115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AM206" s="71"/>
      <c r="BE206" s="71"/>
      <c r="BF206" s="71"/>
      <c r="BG206" s="71"/>
      <c r="BH206" s="71"/>
      <c r="BI206" s="71"/>
      <c r="BJ206" s="71"/>
      <c r="BK206" s="71"/>
      <c r="BL206" s="71"/>
      <c r="BM206" s="71"/>
      <c r="BN206" s="71"/>
      <c r="BO206" s="71"/>
      <c r="BP206" s="71"/>
      <c r="BQ206" s="71"/>
      <c r="BR206" s="71"/>
      <c r="BS206" s="71"/>
      <c r="BT206" s="71"/>
      <c r="BU206" s="71"/>
      <c r="BV206" s="71"/>
      <c r="BW206" s="71"/>
    </row>
    <row r="207" spans="1:75" x14ac:dyDescent="0.2">
      <c r="A207" s="71"/>
      <c r="B207" s="71"/>
      <c r="C207" s="115"/>
      <c r="D207" s="115"/>
      <c r="E207" s="115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AM207" s="71"/>
      <c r="BE207" s="71"/>
      <c r="BF207" s="71"/>
      <c r="BG207" s="71"/>
      <c r="BH207" s="71"/>
      <c r="BI207" s="71"/>
      <c r="BJ207" s="71"/>
      <c r="BK207" s="71"/>
      <c r="BL207" s="71"/>
      <c r="BM207" s="71"/>
      <c r="BN207" s="71"/>
      <c r="BO207" s="71"/>
      <c r="BP207" s="71"/>
      <c r="BQ207" s="71"/>
      <c r="BR207" s="71"/>
      <c r="BS207" s="71"/>
      <c r="BT207" s="71"/>
      <c r="BU207" s="71"/>
      <c r="BV207" s="71"/>
      <c r="BW207" s="71"/>
    </row>
    <row r="208" spans="1:75" x14ac:dyDescent="0.2">
      <c r="A208" s="71"/>
      <c r="B208" s="71"/>
      <c r="C208" s="115"/>
      <c r="D208" s="115"/>
      <c r="E208" s="115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AM208" s="71"/>
      <c r="BE208" s="71"/>
      <c r="BF208" s="71"/>
      <c r="BG208" s="71"/>
      <c r="BH208" s="71"/>
      <c r="BI208" s="71"/>
      <c r="BJ208" s="71"/>
      <c r="BK208" s="71"/>
      <c r="BL208" s="71"/>
      <c r="BM208" s="71"/>
      <c r="BN208" s="71"/>
      <c r="BO208" s="71"/>
      <c r="BP208" s="71"/>
      <c r="BQ208" s="71"/>
      <c r="BR208" s="71"/>
      <c r="BS208" s="71"/>
      <c r="BT208" s="71"/>
      <c r="BU208" s="71"/>
      <c r="BV208" s="71"/>
      <c r="BW208" s="71"/>
    </row>
    <row r="209" spans="1:75" x14ac:dyDescent="0.2">
      <c r="A209" s="71"/>
      <c r="B209" s="71"/>
      <c r="C209" s="115"/>
      <c r="D209" s="115"/>
      <c r="E209" s="115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AM209" s="71"/>
      <c r="BE209" s="71"/>
      <c r="BF209" s="71"/>
      <c r="BG209" s="71"/>
      <c r="BH209" s="71"/>
      <c r="BI209" s="71"/>
      <c r="BJ209" s="71"/>
      <c r="BK209" s="71"/>
      <c r="BL209" s="71"/>
      <c r="BM209" s="71"/>
      <c r="BN209" s="71"/>
      <c r="BO209" s="71"/>
      <c r="BP209" s="71"/>
      <c r="BQ209" s="71"/>
      <c r="BR209" s="71"/>
      <c r="BS209" s="71"/>
      <c r="BT209" s="71"/>
      <c r="BU209" s="71"/>
      <c r="BV209" s="71"/>
      <c r="BW209" s="71"/>
    </row>
    <row r="210" spans="1:75" x14ac:dyDescent="0.2">
      <c r="A210" s="71"/>
      <c r="B210" s="71"/>
      <c r="C210" s="115"/>
      <c r="D210" s="115"/>
      <c r="E210" s="115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AM210" s="71"/>
      <c r="BE210" s="71"/>
      <c r="BF210" s="71"/>
      <c r="BG210" s="71"/>
      <c r="BH210" s="71"/>
      <c r="BI210" s="71"/>
      <c r="BJ210" s="71"/>
      <c r="BK210" s="71"/>
      <c r="BL210" s="71"/>
      <c r="BM210" s="71"/>
      <c r="BN210" s="71"/>
      <c r="BO210" s="71"/>
      <c r="BP210" s="71"/>
      <c r="BQ210" s="71"/>
      <c r="BR210" s="71"/>
      <c r="BS210" s="71"/>
      <c r="BT210" s="71"/>
      <c r="BU210" s="71"/>
      <c r="BV210" s="71"/>
      <c r="BW210" s="71"/>
    </row>
    <row r="211" spans="1:75" x14ac:dyDescent="0.2">
      <c r="A211" s="71"/>
      <c r="B211" s="71"/>
      <c r="C211" s="115"/>
      <c r="D211" s="115"/>
      <c r="E211" s="115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AM211" s="71"/>
      <c r="BE211" s="71"/>
      <c r="BF211" s="71"/>
      <c r="BG211" s="71"/>
      <c r="BH211" s="71"/>
      <c r="BI211" s="71"/>
      <c r="BJ211" s="71"/>
      <c r="BK211" s="71"/>
      <c r="BL211" s="71"/>
      <c r="BM211" s="71"/>
      <c r="BN211" s="71"/>
      <c r="BO211" s="71"/>
      <c r="BP211" s="71"/>
      <c r="BQ211" s="71"/>
      <c r="BR211" s="71"/>
      <c r="BS211" s="71"/>
      <c r="BT211" s="71"/>
      <c r="BU211" s="71"/>
      <c r="BV211" s="71"/>
      <c r="BW211" s="71"/>
    </row>
    <row r="212" spans="1:75" x14ac:dyDescent="0.2">
      <c r="A212" s="71"/>
      <c r="B212" s="71"/>
      <c r="C212" s="115"/>
      <c r="D212" s="115"/>
      <c r="E212" s="115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AM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</row>
    <row r="213" spans="1:75" x14ac:dyDescent="0.2">
      <c r="A213" s="71"/>
      <c r="B213" s="71"/>
      <c r="C213" s="115"/>
      <c r="D213" s="115"/>
      <c r="E213" s="115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AM213" s="71"/>
      <c r="BE213" s="71"/>
      <c r="BF213" s="71"/>
      <c r="BG213" s="71"/>
      <c r="BH213" s="71"/>
      <c r="BI213" s="71"/>
      <c r="BJ213" s="71"/>
      <c r="BK213" s="71"/>
      <c r="BL213" s="71"/>
      <c r="BM213" s="71"/>
      <c r="BN213" s="71"/>
      <c r="BO213" s="71"/>
      <c r="BP213" s="71"/>
      <c r="BQ213" s="71"/>
      <c r="BR213" s="71"/>
      <c r="BS213" s="71"/>
      <c r="BT213" s="71"/>
      <c r="BU213" s="71"/>
      <c r="BV213" s="71"/>
      <c r="BW213" s="71"/>
    </row>
    <row r="214" spans="1:75" x14ac:dyDescent="0.2">
      <c r="A214" s="71"/>
      <c r="B214" s="71"/>
      <c r="C214" s="115"/>
      <c r="D214" s="115"/>
      <c r="E214" s="115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AM214" s="71"/>
      <c r="BE214" s="71"/>
      <c r="BF214" s="71"/>
      <c r="BG214" s="71"/>
      <c r="BH214" s="71"/>
      <c r="BI214" s="71"/>
      <c r="BJ214" s="71"/>
      <c r="BK214" s="71"/>
      <c r="BL214" s="71"/>
      <c r="BM214" s="71"/>
      <c r="BN214" s="71"/>
      <c r="BO214" s="71"/>
      <c r="BP214" s="71"/>
      <c r="BQ214" s="71"/>
      <c r="BR214" s="71"/>
      <c r="BS214" s="71"/>
      <c r="BT214" s="71"/>
      <c r="BU214" s="71"/>
      <c r="BV214" s="71"/>
      <c r="BW214" s="71"/>
    </row>
    <row r="215" spans="1:75" x14ac:dyDescent="0.2">
      <c r="A215" s="71"/>
      <c r="B215" s="71"/>
      <c r="C215" s="115"/>
      <c r="D215" s="115"/>
      <c r="E215" s="115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AM215" s="71"/>
      <c r="BE215" s="71"/>
      <c r="BF215" s="71"/>
      <c r="BG215" s="71"/>
      <c r="BH215" s="71"/>
      <c r="BI215" s="71"/>
      <c r="BJ215" s="71"/>
      <c r="BK215" s="71"/>
      <c r="BL215" s="71"/>
      <c r="BM215" s="71"/>
      <c r="BN215" s="71"/>
      <c r="BO215" s="71"/>
      <c r="BP215" s="71"/>
      <c r="BQ215" s="71"/>
      <c r="BR215" s="71"/>
      <c r="BS215" s="71"/>
      <c r="BT215" s="71"/>
      <c r="BU215" s="71"/>
      <c r="BV215" s="71"/>
      <c r="BW215" s="71"/>
    </row>
    <row r="216" spans="1:75" x14ac:dyDescent="0.2">
      <c r="A216" s="71"/>
      <c r="B216" s="71"/>
      <c r="C216" s="115"/>
      <c r="D216" s="115"/>
      <c r="E216" s="115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AM216" s="71"/>
      <c r="BE216" s="71"/>
      <c r="BF216" s="71"/>
      <c r="BG216" s="71"/>
      <c r="BH216" s="71"/>
      <c r="BI216" s="71"/>
      <c r="BJ216" s="71"/>
      <c r="BK216" s="71"/>
      <c r="BL216" s="71"/>
      <c r="BM216" s="71"/>
      <c r="BN216" s="71"/>
      <c r="BO216" s="71"/>
      <c r="BP216" s="71"/>
      <c r="BQ216" s="71"/>
      <c r="BR216" s="71"/>
      <c r="BS216" s="71"/>
      <c r="BT216" s="71"/>
      <c r="BU216" s="71"/>
      <c r="BV216" s="71"/>
      <c r="BW216" s="71"/>
    </row>
    <row r="217" spans="1:75" x14ac:dyDescent="0.2">
      <c r="A217" s="71"/>
      <c r="B217" s="71"/>
      <c r="C217" s="115"/>
      <c r="D217" s="115"/>
      <c r="E217" s="115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AM217" s="71"/>
      <c r="BE217" s="71"/>
      <c r="BF217" s="71"/>
      <c r="BG217" s="71"/>
      <c r="BH217" s="71"/>
      <c r="BI217" s="71"/>
      <c r="BJ217" s="71"/>
      <c r="BK217" s="71"/>
      <c r="BL217" s="71"/>
      <c r="BM217" s="71"/>
      <c r="BN217" s="71"/>
      <c r="BO217" s="71"/>
      <c r="BP217" s="71"/>
      <c r="BQ217" s="71"/>
      <c r="BR217" s="71"/>
      <c r="BS217" s="71"/>
      <c r="BT217" s="71"/>
      <c r="BU217" s="71"/>
      <c r="BV217" s="71"/>
      <c r="BW217" s="71"/>
    </row>
    <row r="218" spans="1:75" x14ac:dyDescent="0.2">
      <c r="A218" s="71"/>
      <c r="B218" s="71"/>
      <c r="C218" s="115"/>
      <c r="D218" s="115"/>
      <c r="E218" s="115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AM218" s="71"/>
      <c r="BE218" s="71"/>
      <c r="BF218" s="71"/>
      <c r="BG218" s="71"/>
      <c r="BH218" s="71"/>
      <c r="BI218" s="71"/>
      <c r="BJ218" s="71"/>
      <c r="BK218" s="71"/>
      <c r="BL218" s="71"/>
      <c r="BM218" s="71"/>
      <c r="BN218" s="71"/>
      <c r="BO218" s="71"/>
      <c r="BP218" s="71"/>
      <c r="BQ218" s="71"/>
      <c r="BR218" s="71"/>
      <c r="BS218" s="71"/>
      <c r="BT218" s="71"/>
      <c r="BU218" s="71"/>
      <c r="BV218" s="71"/>
      <c r="BW218" s="71"/>
    </row>
    <row r="219" spans="1:75" x14ac:dyDescent="0.2">
      <c r="A219" s="71"/>
      <c r="B219" s="71"/>
      <c r="C219" s="115"/>
      <c r="D219" s="115"/>
      <c r="E219" s="115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AM219" s="71"/>
      <c r="BE219" s="71"/>
      <c r="BF219" s="71"/>
      <c r="BG219" s="71"/>
      <c r="BH219" s="71"/>
      <c r="BI219" s="71"/>
      <c r="BJ219" s="71"/>
      <c r="BK219" s="71"/>
      <c r="BL219" s="71"/>
      <c r="BM219" s="71"/>
      <c r="BN219" s="71"/>
      <c r="BO219" s="71"/>
      <c r="BP219" s="71"/>
      <c r="BQ219" s="71"/>
      <c r="BR219" s="71"/>
      <c r="BS219" s="71"/>
      <c r="BT219" s="71"/>
      <c r="BU219" s="71"/>
      <c r="BV219" s="71"/>
      <c r="BW219" s="71"/>
    </row>
    <row r="220" spans="1:75" x14ac:dyDescent="0.2">
      <c r="A220" s="71"/>
      <c r="B220" s="71"/>
      <c r="C220" s="115"/>
      <c r="D220" s="115"/>
      <c r="E220" s="115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AM220" s="71"/>
      <c r="BE220" s="71"/>
      <c r="BF220" s="71"/>
      <c r="BG220" s="71"/>
      <c r="BH220" s="71"/>
      <c r="BI220" s="71"/>
      <c r="BJ220" s="71"/>
      <c r="BK220" s="71"/>
      <c r="BL220" s="71"/>
      <c r="BM220" s="71"/>
      <c r="BN220" s="71"/>
      <c r="BO220" s="71"/>
      <c r="BP220" s="71"/>
      <c r="BQ220" s="71"/>
      <c r="BR220" s="71"/>
      <c r="BS220" s="71"/>
      <c r="BT220" s="71"/>
      <c r="BU220" s="71"/>
      <c r="BV220" s="71"/>
      <c r="BW220" s="71"/>
    </row>
    <row r="221" spans="1:75" x14ac:dyDescent="0.2">
      <c r="A221" s="71"/>
      <c r="B221" s="71"/>
      <c r="C221" s="115"/>
      <c r="D221" s="115"/>
      <c r="E221" s="115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AM221" s="71"/>
      <c r="BE221" s="71"/>
      <c r="BF221" s="71"/>
      <c r="BG221" s="71"/>
      <c r="BH221" s="71"/>
      <c r="BI221" s="71"/>
      <c r="BJ221" s="71"/>
      <c r="BK221" s="71"/>
      <c r="BL221" s="71"/>
      <c r="BM221" s="71"/>
      <c r="BN221" s="71"/>
      <c r="BO221" s="71"/>
      <c r="BP221" s="71"/>
      <c r="BQ221" s="71"/>
      <c r="BR221" s="71"/>
      <c r="BS221" s="71"/>
      <c r="BT221" s="71"/>
      <c r="BU221" s="71"/>
      <c r="BV221" s="71"/>
      <c r="BW221" s="71"/>
    </row>
    <row r="222" spans="1:75" x14ac:dyDescent="0.2">
      <c r="A222" s="71"/>
      <c r="B222" s="71"/>
      <c r="C222" s="115"/>
      <c r="D222" s="115"/>
      <c r="E222" s="115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AM222" s="71"/>
      <c r="BE222" s="71"/>
      <c r="BF222" s="71"/>
      <c r="BG222" s="71"/>
      <c r="BH222" s="71"/>
      <c r="BI222" s="71"/>
      <c r="BJ222" s="71"/>
      <c r="BK222" s="71"/>
      <c r="BL222" s="71"/>
      <c r="BM222" s="71"/>
      <c r="BN222" s="71"/>
      <c r="BO222" s="71"/>
      <c r="BP222" s="71"/>
      <c r="BQ222" s="71"/>
      <c r="BR222" s="71"/>
      <c r="BS222" s="71"/>
      <c r="BT222" s="71"/>
      <c r="BU222" s="71"/>
      <c r="BV222" s="71"/>
      <c r="BW222" s="71"/>
    </row>
    <row r="223" spans="1:75" x14ac:dyDescent="0.2">
      <c r="A223" s="71"/>
      <c r="B223" s="71"/>
      <c r="C223" s="115"/>
      <c r="D223" s="115"/>
      <c r="E223" s="115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AM223" s="71"/>
      <c r="BE223" s="71"/>
      <c r="BF223" s="71"/>
      <c r="BG223" s="71"/>
      <c r="BH223" s="71"/>
      <c r="BI223" s="71"/>
      <c r="BJ223" s="71"/>
      <c r="BK223" s="71"/>
      <c r="BL223" s="71"/>
      <c r="BM223" s="71"/>
      <c r="BN223" s="71"/>
      <c r="BO223" s="71"/>
      <c r="BP223" s="71"/>
      <c r="BQ223" s="71"/>
      <c r="BR223" s="71"/>
      <c r="BS223" s="71"/>
      <c r="BT223" s="71"/>
      <c r="BU223" s="71"/>
      <c r="BV223" s="71"/>
      <c r="BW223" s="71"/>
    </row>
    <row r="224" spans="1:75" x14ac:dyDescent="0.2">
      <c r="A224" s="71"/>
      <c r="B224" s="71"/>
      <c r="C224" s="115"/>
      <c r="D224" s="115"/>
      <c r="E224" s="115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AM224" s="71"/>
      <c r="BE224" s="71"/>
      <c r="BF224" s="71"/>
      <c r="BG224" s="71"/>
      <c r="BH224" s="71"/>
      <c r="BI224" s="71"/>
      <c r="BJ224" s="71"/>
      <c r="BK224" s="71"/>
      <c r="BL224" s="71"/>
      <c r="BM224" s="71"/>
      <c r="BN224" s="71"/>
      <c r="BO224" s="71"/>
      <c r="BP224" s="71"/>
      <c r="BQ224" s="71"/>
      <c r="BR224" s="71"/>
      <c r="BS224" s="71"/>
      <c r="BT224" s="71"/>
      <c r="BU224" s="71"/>
      <c r="BV224" s="71"/>
      <c r="BW224" s="71"/>
    </row>
    <row r="225" spans="1:75" x14ac:dyDescent="0.2">
      <c r="A225" s="71"/>
      <c r="B225" s="71"/>
      <c r="C225" s="115"/>
      <c r="D225" s="115"/>
      <c r="E225" s="115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AM225" s="71"/>
      <c r="BE225" s="71"/>
      <c r="BF225" s="71"/>
      <c r="BG225" s="71"/>
      <c r="BH225" s="71"/>
      <c r="BI225" s="71"/>
      <c r="BJ225" s="71"/>
      <c r="BK225" s="71"/>
      <c r="BL225" s="71"/>
      <c r="BM225" s="71"/>
      <c r="BN225" s="71"/>
      <c r="BO225" s="71"/>
      <c r="BP225" s="71"/>
      <c r="BQ225" s="71"/>
      <c r="BR225" s="71"/>
      <c r="BS225" s="71"/>
      <c r="BT225" s="71"/>
      <c r="BU225" s="71"/>
      <c r="BV225" s="71"/>
      <c r="BW225" s="71"/>
    </row>
    <row r="226" spans="1:75" x14ac:dyDescent="0.2">
      <c r="A226" s="71"/>
      <c r="B226" s="71"/>
      <c r="C226" s="115"/>
      <c r="D226" s="115"/>
      <c r="E226" s="115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AM226" s="71"/>
      <c r="BE226" s="71"/>
      <c r="BF226" s="71"/>
      <c r="BG226" s="71"/>
      <c r="BH226" s="71"/>
      <c r="BI226" s="71"/>
      <c r="BJ226" s="71"/>
      <c r="BK226" s="71"/>
      <c r="BL226" s="71"/>
      <c r="BM226" s="71"/>
      <c r="BN226" s="71"/>
      <c r="BO226" s="71"/>
      <c r="BP226" s="71"/>
      <c r="BQ226" s="71"/>
      <c r="BR226" s="71"/>
      <c r="BS226" s="71"/>
      <c r="BT226" s="71"/>
      <c r="BU226" s="71"/>
      <c r="BV226" s="71"/>
      <c r="BW226" s="71"/>
    </row>
    <row r="227" spans="1:75" x14ac:dyDescent="0.2">
      <c r="A227" s="71"/>
      <c r="B227" s="71"/>
      <c r="C227" s="115"/>
      <c r="D227" s="115"/>
      <c r="E227" s="115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AM227" s="71"/>
      <c r="BE227" s="71"/>
      <c r="BF227" s="71"/>
      <c r="BG227" s="71"/>
      <c r="BH227" s="71"/>
      <c r="BI227" s="71"/>
      <c r="BJ227" s="71"/>
      <c r="BK227" s="71"/>
      <c r="BL227" s="71"/>
      <c r="BM227" s="71"/>
      <c r="BN227" s="71"/>
      <c r="BO227" s="71"/>
      <c r="BP227" s="71"/>
      <c r="BQ227" s="71"/>
      <c r="BR227" s="71"/>
      <c r="BS227" s="71"/>
      <c r="BT227" s="71"/>
      <c r="BU227" s="71"/>
      <c r="BV227" s="71"/>
      <c r="BW227" s="71"/>
    </row>
    <row r="228" spans="1:75" x14ac:dyDescent="0.2">
      <c r="A228" s="71"/>
      <c r="B228" s="71"/>
      <c r="C228" s="115"/>
      <c r="D228" s="115"/>
      <c r="E228" s="115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AM228" s="71"/>
      <c r="BE228" s="71"/>
      <c r="BF228" s="71"/>
      <c r="BG228" s="71"/>
      <c r="BH228" s="71"/>
      <c r="BI228" s="71"/>
      <c r="BJ228" s="71"/>
      <c r="BK228" s="71"/>
      <c r="BL228" s="71"/>
      <c r="BM228" s="71"/>
      <c r="BN228" s="71"/>
      <c r="BO228" s="71"/>
      <c r="BP228" s="71"/>
      <c r="BQ228" s="71"/>
      <c r="BR228" s="71"/>
      <c r="BS228" s="71"/>
      <c r="BT228" s="71"/>
      <c r="BU228" s="71"/>
      <c r="BV228" s="71"/>
      <c r="BW228" s="71"/>
    </row>
    <row r="229" spans="1:75" x14ac:dyDescent="0.2">
      <c r="A229" s="71"/>
      <c r="B229" s="71"/>
      <c r="C229" s="115"/>
      <c r="D229" s="115"/>
      <c r="E229" s="115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AM229" s="71"/>
      <c r="BE229" s="71"/>
      <c r="BF229" s="71"/>
      <c r="BG229" s="71"/>
      <c r="BH229" s="71"/>
      <c r="BI229" s="71"/>
      <c r="BJ229" s="71"/>
      <c r="BK229" s="71"/>
      <c r="BL229" s="71"/>
      <c r="BM229" s="71"/>
      <c r="BN229" s="71"/>
      <c r="BO229" s="71"/>
      <c r="BP229" s="71"/>
      <c r="BQ229" s="71"/>
      <c r="BR229" s="71"/>
      <c r="BS229" s="71"/>
      <c r="BT229" s="71"/>
      <c r="BU229" s="71"/>
      <c r="BV229" s="71"/>
      <c r="BW229" s="71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5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Z13:Z14 X13:X14 AB13:AB14 AD13:AD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>
                  <from>
                    <xdr:col>3</xdr:col>
                    <xdr:colOff>257175</xdr:colOff>
                    <xdr:row>7</xdr:row>
                    <xdr:rowOff>66675</xdr:rowOff>
                  </from>
                  <to>
                    <xdr:col>5</xdr:col>
                    <xdr:colOff>676275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>
                  <from>
                    <xdr:col>3</xdr:col>
                    <xdr:colOff>257175</xdr:colOff>
                    <xdr:row>24</xdr:row>
                    <xdr:rowOff>0</xdr:rowOff>
                  </from>
                  <to>
                    <xdr:col>5</xdr:col>
                    <xdr:colOff>676275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45"/>
  <sheetViews>
    <sheetView zoomScaleNormal="100" workbookViewId="0">
      <pane ySplit="1" topLeftCell="A2" activePane="bottomLeft" state="frozen"/>
      <selection pane="bottomLeft" activeCell="A500" sqref="A500"/>
    </sheetView>
  </sheetViews>
  <sheetFormatPr defaultColWidth="11.5703125" defaultRowHeight="12" customHeight="1" x14ac:dyDescent="0.2"/>
  <cols>
    <col min="1" max="1" width="15.7109375" style="133" bestFit="1" customWidth="1"/>
    <col min="2" max="2" width="5.7109375" style="133" bestFit="1" customWidth="1"/>
    <col min="3" max="3" width="40.7109375" style="133" bestFit="1" customWidth="1"/>
    <col min="4" max="4" width="8.7109375" style="133" bestFit="1" customWidth="1"/>
    <col min="5" max="6" width="9.7109375" style="133" bestFit="1" customWidth="1"/>
    <col min="7" max="9" width="11.7109375" style="133" bestFit="1" customWidth="1"/>
    <col min="10" max="10" width="8.7109375" style="133" bestFit="1" customWidth="1"/>
    <col min="11" max="12" width="9.7109375" style="133" bestFit="1" customWidth="1"/>
    <col min="13" max="15" width="11.7109375" style="133" bestFit="1" customWidth="1"/>
    <col min="16" max="16" width="9.7109375" style="133" bestFit="1" customWidth="1"/>
    <col min="17" max="17" width="7.7109375" style="133" bestFit="1" customWidth="1"/>
    <col min="18" max="16384" width="11.5703125" style="133"/>
  </cols>
  <sheetData>
    <row r="1" spans="1:17" ht="161.1" customHeight="1" x14ac:dyDescent="0.25">
      <c r="A1" s="126" t="s">
        <v>131</v>
      </c>
      <c r="B1" s="127" t="s">
        <v>15</v>
      </c>
      <c r="C1" s="128" t="s">
        <v>132</v>
      </c>
      <c r="D1" s="129" t="s">
        <v>133</v>
      </c>
      <c r="E1" s="130" t="s">
        <v>134</v>
      </c>
      <c r="F1" s="131" t="s">
        <v>135</v>
      </c>
      <c r="G1" s="131" t="s">
        <v>136</v>
      </c>
      <c r="H1" s="131" t="s">
        <v>137</v>
      </c>
      <c r="I1" s="132" t="s">
        <v>138</v>
      </c>
      <c r="J1" s="129" t="s">
        <v>139</v>
      </c>
      <c r="K1" s="130" t="s">
        <v>140</v>
      </c>
      <c r="L1" s="131" t="s">
        <v>141</v>
      </c>
      <c r="M1" s="131" t="s">
        <v>142</v>
      </c>
      <c r="N1" s="131" t="s">
        <v>143</v>
      </c>
      <c r="O1" s="132" t="s">
        <v>144</v>
      </c>
      <c r="P1" s="129" t="s">
        <v>145</v>
      </c>
      <c r="Q1" s="129" t="s">
        <v>146</v>
      </c>
    </row>
    <row r="2" spans="1:17" ht="35.1" customHeight="1" x14ac:dyDescent="0.25">
      <c r="A2" s="134" t="s">
        <v>147</v>
      </c>
      <c r="B2" s="135">
        <v>1</v>
      </c>
      <c r="C2" s="134" t="s">
        <v>148</v>
      </c>
      <c r="D2" s="136">
        <v>0.79904282000000004</v>
      </c>
      <c r="E2" s="137">
        <v>0.42796392999999999</v>
      </c>
      <c r="F2" s="137">
        <v>0.37107888</v>
      </c>
      <c r="G2" s="137">
        <v>0.12942723</v>
      </c>
      <c r="H2" s="137">
        <v>4.9792110000000001E-2</v>
      </c>
      <c r="I2" s="138">
        <v>2.173785E-2</v>
      </c>
      <c r="J2" s="139">
        <v>7.1529960000000004E-2</v>
      </c>
      <c r="K2" s="140">
        <v>41</v>
      </c>
      <c r="L2" s="141">
        <v>36</v>
      </c>
      <c r="M2" s="141">
        <v>12</v>
      </c>
      <c r="N2" s="141">
        <v>5</v>
      </c>
      <c r="O2" s="141">
        <v>2</v>
      </c>
      <c r="P2" s="142">
        <v>96</v>
      </c>
      <c r="Q2" s="143" t="s">
        <v>149</v>
      </c>
    </row>
    <row r="3" spans="1:17" ht="35.1" customHeight="1" x14ac:dyDescent="0.25">
      <c r="A3" s="134" t="s">
        <v>147</v>
      </c>
      <c r="B3" s="135">
        <v>2</v>
      </c>
      <c r="C3" s="134" t="s">
        <v>21</v>
      </c>
      <c r="D3" s="136">
        <v>0.83906749999999997</v>
      </c>
      <c r="E3" s="137">
        <v>0.45352690000000001</v>
      </c>
      <c r="F3" s="137">
        <v>0.38554060000000001</v>
      </c>
      <c r="G3" s="137">
        <v>8.9578710000000006E-2</v>
      </c>
      <c r="H3" s="137">
        <v>6.021307E-2</v>
      </c>
      <c r="I3" s="138">
        <v>1.114072E-2</v>
      </c>
      <c r="J3" s="139">
        <v>7.135379E-2</v>
      </c>
      <c r="K3" s="140">
        <v>43</v>
      </c>
      <c r="L3" s="141">
        <v>35</v>
      </c>
      <c r="M3" s="141">
        <v>9</v>
      </c>
      <c r="N3" s="141">
        <v>6</v>
      </c>
      <c r="O3" s="141">
        <v>1</v>
      </c>
      <c r="P3" s="142">
        <v>94</v>
      </c>
      <c r="Q3" s="143" t="s">
        <v>149</v>
      </c>
    </row>
    <row r="4" spans="1:17" ht="35.1" customHeight="1" x14ac:dyDescent="0.25">
      <c r="A4" s="134" t="s">
        <v>147</v>
      </c>
      <c r="B4" s="135">
        <v>3</v>
      </c>
      <c r="C4" s="134" t="s">
        <v>23</v>
      </c>
      <c r="D4" s="136">
        <v>0.89330540000000003</v>
      </c>
      <c r="E4" s="137">
        <v>0.48894246000000002</v>
      </c>
      <c r="F4" s="137">
        <v>0.40436294</v>
      </c>
      <c r="G4" s="137">
        <v>9.6979330000000002E-2</v>
      </c>
      <c r="H4" s="137">
        <v>0</v>
      </c>
      <c r="I4" s="138">
        <v>9.7152699999999998E-3</v>
      </c>
      <c r="J4" s="139">
        <v>9.7152699999999998E-3</v>
      </c>
      <c r="K4" s="140">
        <v>46</v>
      </c>
      <c r="L4" s="141">
        <v>39</v>
      </c>
      <c r="M4" s="141">
        <v>9</v>
      </c>
      <c r="N4" s="141">
        <v>0</v>
      </c>
      <c r="O4" s="141">
        <v>1</v>
      </c>
      <c r="P4" s="142">
        <v>95</v>
      </c>
      <c r="Q4" s="143" t="s">
        <v>149</v>
      </c>
    </row>
    <row r="5" spans="1:17" ht="35.1" customHeight="1" x14ac:dyDescent="0.25">
      <c r="A5" s="134" t="s">
        <v>147</v>
      </c>
      <c r="B5" s="135">
        <v>4</v>
      </c>
      <c r="C5" s="134" t="s">
        <v>25</v>
      </c>
      <c r="D5" s="136">
        <v>0.95668268000000001</v>
      </c>
      <c r="E5" s="137">
        <v>0.56717061000000002</v>
      </c>
      <c r="F5" s="137">
        <v>0.38951206999999999</v>
      </c>
      <c r="G5" s="137">
        <v>3.2299349999999998E-2</v>
      </c>
      <c r="H5" s="137">
        <v>0</v>
      </c>
      <c r="I5" s="138">
        <v>1.101797E-2</v>
      </c>
      <c r="J5" s="139">
        <v>1.101797E-2</v>
      </c>
      <c r="K5" s="140">
        <v>53</v>
      </c>
      <c r="L5" s="141">
        <v>38</v>
      </c>
      <c r="M5" s="141">
        <v>3</v>
      </c>
      <c r="N5" s="141">
        <v>0</v>
      </c>
      <c r="O5" s="141">
        <v>1</v>
      </c>
      <c r="P5" s="142">
        <v>95</v>
      </c>
      <c r="Q5" s="143" t="s">
        <v>149</v>
      </c>
    </row>
    <row r="6" spans="1:17" ht="35.1" customHeight="1" x14ac:dyDescent="0.25">
      <c r="A6" s="134" t="s">
        <v>147</v>
      </c>
      <c r="B6" s="135">
        <v>5</v>
      </c>
      <c r="C6" s="134" t="s">
        <v>150</v>
      </c>
      <c r="D6" s="136">
        <v>0.64616423000000001</v>
      </c>
      <c r="E6" s="137">
        <v>0.21515482</v>
      </c>
      <c r="F6" s="137">
        <v>0.43100940999999998</v>
      </c>
      <c r="G6" s="137">
        <v>9.2403680000000002E-2</v>
      </c>
      <c r="H6" s="137">
        <v>0.19781713000000001</v>
      </c>
      <c r="I6" s="138">
        <v>6.3614950000000003E-2</v>
      </c>
      <c r="J6" s="139">
        <v>0.26143209000000001</v>
      </c>
      <c r="K6" s="140">
        <v>21</v>
      </c>
      <c r="L6" s="141">
        <v>41</v>
      </c>
      <c r="M6" s="141">
        <v>9</v>
      </c>
      <c r="N6" s="141">
        <v>19</v>
      </c>
      <c r="O6" s="141">
        <v>6</v>
      </c>
      <c r="P6" s="142">
        <v>96</v>
      </c>
      <c r="Q6" s="143">
        <v>0</v>
      </c>
    </row>
    <row r="7" spans="1:17" ht="35.1" customHeight="1" x14ac:dyDescent="0.25">
      <c r="A7" s="134" t="s">
        <v>147</v>
      </c>
      <c r="B7" s="135">
        <v>6</v>
      </c>
      <c r="C7" s="134" t="s">
        <v>151</v>
      </c>
      <c r="D7" s="136">
        <v>0.75299729000000004</v>
      </c>
      <c r="E7" s="137">
        <v>0.33328803000000001</v>
      </c>
      <c r="F7" s="137">
        <v>0.41970927000000002</v>
      </c>
      <c r="G7" s="137">
        <v>0.13730422</v>
      </c>
      <c r="H7" s="137">
        <v>7.2519379999999994E-2</v>
      </c>
      <c r="I7" s="138">
        <v>3.71791E-2</v>
      </c>
      <c r="J7" s="139">
        <v>0.10969848</v>
      </c>
      <c r="K7" s="140">
        <v>31</v>
      </c>
      <c r="L7" s="141">
        <v>40</v>
      </c>
      <c r="M7" s="141">
        <v>13</v>
      </c>
      <c r="N7" s="141">
        <v>7</v>
      </c>
      <c r="O7" s="141">
        <v>3</v>
      </c>
      <c r="P7" s="142">
        <v>94</v>
      </c>
      <c r="Q7" s="143">
        <v>0</v>
      </c>
    </row>
    <row r="8" spans="1:17" ht="35.1" customHeight="1" x14ac:dyDescent="0.25">
      <c r="A8" s="134" t="s">
        <v>147</v>
      </c>
      <c r="B8" s="135">
        <v>7</v>
      </c>
      <c r="C8" s="134" t="s">
        <v>152</v>
      </c>
      <c r="D8" s="136">
        <v>0.94355151000000004</v>
      </c>
      <c r="E8" s="137">
        <v>0.60150141999999995</v>
      </c>
      <c r="F8" s="137">
        <v>0.34205008999999997</v>
      </c>
      <c r="G8" s="137">
        <v>3.2920159999999997E-2</v>
      </c>
      <c r="H8" s="137">
        <v>0</v>
      </c>
      <c r="I8" s="138">
        <v>2.352833E-2</v>
      </c>
      <c r="J8" s="139">
        <v>2.352833E-2</v>
      </c>
      <c r="K8" s="140">
        <v>57</v>
      </c>
      <c r="L8" s="141">
        <v>33</v>
      </c>
      <c r="M8" s="141">
        <v>3</v>
      </c>
      <c r="N8" s="141">
        <v>0</v>
      </c>
      <c r="O8" s="141">
        <v>2</v>
      </c>
      <c r="P8" s="142">
        <v>95</v>
      </c>
      <c r="Q8" s="143">
        <v>0</v>
      </c>
    </row>
    <row r="9" spans="1:17" ht="53.1" customHeight="1" x14ac:dyDescent="0.25">
      <c r="A9" s="134" t="s">
        <v>147</v>
      </c>
      <c r="B9" s="135">
        <v>8</v>
      </c>
      <c r="C9" s="134" t="s">
        <v>153</v>
      </c>
      <c r="D9" s="136">
        <v>0.73710301</v>
      </c>
      <c r="E9" s="137">
        <v>0.40331054</v>
      </c>
      <c r="F9" s="137">
        <v>0.33379247000000001</v>
      </c>
      <c r="G9" s="137">
        <v>0.16026598</v>
      </c>
      <c r="H9" s="137">
        <v>3.8575190000000002E-2</v>
      </c>
      <c r="I9" s="138">
        <v>6.4055819999999999E-2</v>
      </c>
      <c r="J9" s="139">
        <v>0.10263100999999999</v>
      </c>
      <c r="K9" s="140">
        <v>38</v>
      </c>
      <c r="L9" s="141">
        <v>32</v>
      </c>
      <c r="M9" s="141">
        <v>15</v>
      </c>
      <c r="N9" s="141">
        <v>3</v>
      </c>
      <c r="O9" s="141">
        <v>6</v>
      </c>
      <c r="P9" s="142">
        <v>94</v>
      </c>
      <c r="Q9" s="143">
        <v>1</v>
      </c>
    </row>
    <row r="10" spans="1:17" ht="35.1" customHeight="1" x14ac:dyDescent="0.25">
      <c r="A10" s="134" t="s">
        <v>147</v>
      </c>
      <c r="B10" s="135">
        <v>9</v>
      </c>
      <c r="C10" s="134" t="s">
        <v>154</v>
      </c>
      <c r="D10" s="136">
        <v>0.97027364999999999</v>
      </c>
      <c r="E10" s="137">
        <v>0.79082755000000005</v>
      </c>
      <c r="F10" s="137">
        <v>0.1794461</v>
      </c>
      <c r="G10" s="137">
        <v>9.2495100000000007E-3</v>
      </c>
      <c r="H10" s="137">
        <v>9.5951300000000003E-3</v>
      </c>
      <c r="I10" s="138">
        <v>1.0881719999999999E-2</v>
      </c>
      <c r="J10" s="139">
        <v>2.0476850000000001E-2</v>
      </c>
      <c r="K10" s="140">
        <v>76</v>
      </c>
      <c r="L10" s="141">
        <v>17</v>
      </c>
      <c r="M10" s="141">
        <v>1</v>
      </c>
      <c r="N10" s="141">
        <v>1</v>
      </c>
      <c r="O10" s="141">
        <v>1</v>
      </c>
      <c r="P10" s="142">
        <v>96</v>
      </c>
      <c r="Q10" s="143" t="s">
        <v>149</v>
      </c>
    </row>
    <row r="11" spans="1:17" ht="53.1" customHeight="1" x14ac:dyDescent="0.25">
      <c r="A11" s="134" t="s">
        <v>147</v>
      </c>
      <c r="B11" s="135">
        <v>10</v>
      </c>
      <c r="C11" s="134" t="s">
        <v>42</v>
      </c>
      <c r="D11" s="136">
        <v>0.63652637999999995</v>
      </c>
      <c r="E11" s="137">
        <v>0.21863098</v>
      </c>
      <c r="F11" s="137">
        <v>0.41789541000000002</v>
      </c>
      <c r="G11" s="137">
        <v>0.28491297999999998</v>
      </c>
      <c r="H11" s="137">
        <v>4.5759830000000001E-2</v>
      </c>
      <c r="I11" s="138">
        <v>3.2800799999999998E-2</v>
      </c>
      <c r="J11" s="139">
        <v>7.8560630000000006E-2</v>
      </c>
      <c r="K11" s="140">
        <v>14</v>
      </c>
      <c r="L11" s="141">
        <v>26</v>
      </c>
      <c r="M11" s="141">
        <v>18</v>
      </c>
      <c r="N11" s="141">
        <v>3</v>
      </c>
      <c r="O11" s="141">
        <v>2</v>
      </c>
      <c r="P11" s="142">
        <v>63</v>
      </c>
      <c r="Q11" s="143">
        <v>34</v>
      </c>
    </row>
    <row r="12" spans="1:17" ht="53.1" customHeight="1" x14ac:dyDescent="0.25">
      <c r="A12" s="134" t="s">
        <v>147</v>
      </c>
      <c r="B12" s="135">
        <v>12</v>
      </c>
      <c r="C12" s="134" t="s">
        <v>155</v>
      </c>
      <c r="D12" s="136">
        <v>0.76325982999999997</v>
      </c>
      <c r="E12" s="137">
        <v>0.26544644000000001</v>
      </c>
      <c r="F12" s="137">
        <v>0.49781339000000002</v>
      </c>
      <c r="G12" s="137">
        <v>0.17501115</v>
      </c>
      <c r="H12" s="137">
        <v>4.8691859999999997E-2</v>
      </c>
      <c r="I12" s="138">
        <v>1.3037160000000001E-2</v>
      </c>
      <c r="J12" s="139">
        <v>6.1729020000000002E-2</v>
      </c>
      <c r="K12" s="140">
        <v>21</v>
      </c>
      <c r="L12" s="141">
        <v>40</v>
      </c>
      <c r="M12" s="141">
        <v>14</v>
      </c>
      <c r="N12" s="141">
        <v>4</v>
      </c>
      <c r="O12" s="141">
        <v>1</v>
      </c>
      <c r="P12" s="142">
        <v>80</v>
      </c>
      <c r="Q12" s="143">
        <v>16</v>
      </c>
    </row>
    <row r="13" spans="1:17" ht="53.1" customHeight="1" x14ac:dyDescent="0.25">
      <c r="A13" s="134" t="s">
        <v>147</v>
      </c>
      <c r="B13" s="135">
        <v>13</v>
      </c>
      <c r="C13" s="134" t="s">
        <v>156</v>
      </c>
      <c r="D13" s="136">
        <v>0.94971753999999997</v>
      </c>
      <c r="E13" s="137">
        <v>0.65554336000000002</v>
      </c>
      <c r="F13" s="137">
        <v>0.29417418000000001</v>
      </c>
      <c r="G13" s="137">
        <v>3.9295320000000002E-2</v>
      </c>
      <c r="H13" s="137">
        <v>0</v>
      </c>
      <c r="I13" s="138">
        <v>1.0987139999999999E-2</v>
      </c>
      <c r="J13" s="139">
        <v>1.0987139999999999E-2</v>
      </c>
      <c r="K13" s="140">
        <v>64</v>
      </c>
      <c r="L13" s="141">
        <v>26</v>
      </c>
      <c r="M13" s="141">
        <v>4</v>
      </c>
      <c r="N13" s="141">
        <v>0</v>
      </c>
      <c r="O13" s="141">
        <v>1</v>
      </c>
      <c r="P13" s="142">
        <v>95</v>
      </c>
      <c r="Q13" s="143">
        <v>0</v>
      </c>
    </row>
    <row r="14" spans="1:17" ht="35.1" customHeight="1" x14ac:dyDescent="0.25">
      <c r="A14" s="134" t="s">
        <v>147</v>
      </c>
      <c r="B14" s="135">
        <v>14</v>
      </c>
      <c r="C14" s="134" t="s">
        <v>49</v>
      </c>
      <c r="D14" s="136">
        <v>0.84825773999999998</v>
      </c>
      <c r="E14" s="137">
        <v>0.44670404000000002</v>
      </c>
      <c r="F14" s="137">
        <v>0.40155370000000001</v>
      </c>
      <c r="G14" s="137">
        <v>6.9765590000000002E-2</v>
      </c>
      <c r="H14" s="137">
        <v>7.097523E-2</v>
      </c>
      <c r="I14" s="138">
        <v>1.100143E-2</v>
      </c>
      <c r="J14" s="139">
        <v>8.1976660000000007E-2</v>
      </c>
      <c r="K14" s="140">
        <v>42</v>
      </c>
      <c r="L14" s="141">
        <v>39</v>
      </c>
      <c r="M14" s="141">
        <v>6</v>
      </c>
      <c r="N14" s="141">
        <v>7</v>
      </c>
      <c r="O14" s="141">
        <v>1</v>
      </c>
      <c r="P14" s="142">
        <v>95</v>
      </c>
      <c r="Q14" s="143">
        <v>1</v>
      </c>
    </row>
    <row r="15" spans="1:17" ht="35.1" customHeight="1" x14ac:dyDescent="0.25">
      <c r="A15" s="134" t="s">
        <v>147</v>
      </c>
      <c r="B15" s="135">
        <v>15</v>
      </c>
      <c r="C15" s="134" t="s">
        <v>50</v>
      </c>
      <c r="D15" s="136">
        <v>0.95067137999999995</v>
      </c>
      <c r="E15" s="137">
        <v>0.62374090999999998</v>
      </c>
      <c r="F15" s="137">
        <v>0.32693046999999997</v>
      </c>
      <c r="G15" s="137">
        <v>3.9714619999999999E-2</v>
      </c>
      <c r="H15" s="137">
        <v>9.6139999999999993E-3</v>
      </c>
      <c r="I15" s="138">
        <v>0</v>
      </c>
      <c r="J15" s="139">
        <v>9.6139999999999993E-3</v>
      </c>
      <c r="K15" s="140">
        <v>59</v>
      </c>
      <c r="L15" s="141">
        <v>30</v>
      </c>
      <c r="M15" s="141">
        <v>4</v>
      </c>
      <c r="N15" s="141">
        <v>1</v>
      </c>
      <c r="O15" s="141">
        <v>0</v>
      </c>
      <c r="P15" s="142">
        <v>94</v>
      </c>
      <c r="Q15" s="143">
        <v>0</v>
      </c>
    </row>
    <row r="16" spans="1:17" ht="35.1" customHeight="1" x14ac:dyDescent="0.25">
      <c r="A16" s="134" t="s">
        <v>147</v>
      </c>
      <c r="B16" s="135">
        <v>16</v>
      </c>
      <c r="C16" s="134" t="s">
        <v>51</v>
      </c>
      <c r="D16" s="136">
        <v>0.92685518</v>
      </c>
      <c r="E16" s="137">
        <v>0.47313052</v>
      </c>
      <c r="F16" s="137">
        <v>0.45372466</v>
      </c>
      <c r="G16" s="137">
        <v>7.3144819999999999E-2</v>
      </c>
      <c r="H16" s="137">
        <v>0</v>
      </c>
      <c r="I16" s="138">
        <v>0</v>
      </c>
      <c r="J16" s="139">
        <v>0</v>
      </c>
      <c r="K16" s="140">
        <v>44</v>
      </c>
      <c r="L16" s="141">
        <v>44</v>
      </c>
      <c r="M16" s="141">
        <v>7</v>
      </c>
      <c r="N16" s="141">
        <v>0</v>
      </c>
      <c r="O16" s="141">
        <v>0</v>
      </c>
      <c r="P16" s="142">
        <v>95</v>
      </c>
      <c r="Q16" s="143">
        <v>0</v>
      </c>
    </row>
    <row r="17" spans="1:17" ht="35.1" customHeight="1" x14ac:dyDescent="0.25">
      <c r="A17" s="134" t="s">
        <v>147</v>
      </c>
      <c r="B17" s="135">
        <v>17</v>
      </c>
      <c r="C17" s="134" t="s">
        <v>157</v>
      </c>
      <c r="D17" s="136">
        <v>0.87366809000000001</v>
      </c>
      <c r="E17" s="137">
        <v>0.49419436999999999</v>
      </c>
      <c r="F17" s="137">
        <v>0.37947372000000001</v>
      </c>
      <c r="G17" s="137">
        <v>8.5749420000000007E-2</v>
      </c>
      <c r="H17" s="137">
        <v>1.8844630000000001E-2</v>
      </c>
      <c r="I17" s="138">
        <v>2.173785E-2</v>
      </c>
      <c r="J17" s="139">
        <v>4.0582489999999999E-2</v>
      </c>
      <c r="K17" s="140">
        <v>48</v>
      </c>
      <c r="L17" s="141">
        <v>36</v>
      </c>
      <c r="M17" s="141">
        <v>8</v>
      </c>
      <c r="N17" s="141">
        <v>2</v>
      </c>
      <c r="O17" s="141">
        <v>2</v>
      </c>
      <c r="P17" s="142">
        <v>96</v>
      </c>
      <c r="Q17" s="143" t="s">
        <v>149</v>
      </c>
    </row>
    <row r="18" spans="1:17" ht="53.1" customHeight="1" x14ac:dyDescent="0.25">
      <c r="A18" s="134" t="s">
        <v>147</v>
      </c>
      <c r="B18" s="135">
        <v>18</v>
      </c>
      <c r="C18" s="134" t="s">
        <v>158</v>
      </c>
      <c r="D18" s="136">
        <v>0.70998594999999998</v>
      </c>
      <c r="E18" s="137">
        <v>0.33646281</v>
      </c>
      <c r="F18" s="137">
        <v>0.37352312999999998</v>
      </c>
      <c r="G18" s="137">
        <v>0.17344024</v>
      </c>
      <c r="H18" s="137">
        <v>8.3963499999999996E-2</v>
      </c>
      <c r="I18" s="138">
        <v>3.2610310000000003E-2</v>
      </c>
      <c r="J18" s="139">
        <v>0.11657381</v>
      </c>
      <c r="K18" s="140">
        <v>31</v>
      </c>
      <c r="L18" s="141">
        <v>33</v>
      </c>
      <c r="M18" s="141">
        <v>16</v>
      </c>
      <c r="N18" s="141">
        <v>8</v>
      </c>
      <c r="O18" s="141">
        <v>3</v>
      </c>
      <c r="P18" s="142">
        <v>91</v>
      </c>
      <c r="Q18" s="143">
        <v>6</v>
      </c>
    </row>
    <row r="19" spans="1:17" ht="35.1" customHeight="1" x14ac:dyDescent="0.25">
      <c r="A19" s="134" t="s">
        <v>147</v>
      </c>
      <c r="B19" s="135">
        <v>19</v>
      </c>
      <c r="C19" s="134" t="s">
        <v>54</v>
      </c>
      <c r="D19" s="136">
        <v>0.95708839999999995</v>
      </c>
      <c r="E19" s="137">
        <v>0.75426263999999998</v>
      </c>
      <c r="F19" s="137">
        <v>0.20282575999999999</v>
      </c>
      <c r="G19" s="137">
        <v>0</v>
      </c>
      <c r="H19" s="137">
        <v>2.1173750000000002E-2</v>
      </c>
      <c r="I19" s="138">
        <v>2.173785E-2</v>
      </c>
      <c r="J19" s="139">
        <v>4.2911600000000001E-2</v>
      </c>
      <c r="K19" s="140">
        <v>73</v>
      </c>
      <c r="L19" s="141">
        <v>19</v>
      </c>
      <c r="M19" s="141">
        <v>0</v>
      </c>
      <c r="N19" s="141">
        <v>2</v>
      </c>
      <c r="O19" s="141">
        <v>2</v>
      </c>
      <c r="P19" s="142">
        <v>96</v>
      </c>
      <c r="Q19" s="143">
        <v>0</v>
      </c>
    </row>
    <row r="20" spans="1:17" ht="53.1" customHeight="1" x14ac:dyDescent="0.25">
      <c r="A20" s="134" t="s">
        <v>147</v>
      </c>
      <c r="B20" s="135">
        <v>20</v>
      </c>
      <c r="C20" s="134" t="s">
        <v>55</v>
      </c>
      <c r="D20" s="136">
        <v>0.89248119000000004</v>
      </c>
      <c r="E20" s="137">
        <v>0.70796696999999997</v>
      </c>
      <c r="F20" s="137">
        <v>0.18451422000000001</v>
      </c>
      <c r="G20" s="137">
        <v>8.4143280000000001E-2</v>
      </c>
      <c r="H20" s="137">
        <v>1.16962E-2</v>
      </c>
      <c r="I20" s="138">
        <v>1.167933E-2</v>
      </c>
      <c r="J20" s="139">
        <v>2.3375529999999999E-2</v>
      </c>
      <c r="K20" s="140">
        <v>64</v>
      </c>
      <c r="L20" s="141">
        <v>16</v>
      </c>
      <c r="M20" s="141">
        <v>7</v>
      </c>
      <c r="N20" s="141">
        <v>1</v>
      </c>
      <c r="O20" s="141">
        <v>1</v>
      </c>
      <c r="P20" s="142">
        <v>89</v>
      </c>
      <c r="Q20" s="143">
        <v>6</v>
      </c>
    </row>
    <row r="21" spans="1:17" ht="35.1" customHeight="1" x14ac:dyDescent="0.25">
      <c r="A21" s="134" t="s">
        <v>147</v>
      </c>
      <c r="B21" s="135">
        <v>21</v>
      </c>
      <c r="C21" s="134" t="s">
        <v>56</v>
      </c>
      <c r="D21" s="136">
        <v>0.93341275000000001</v>
      </c>
      <c r="E21" s="137">
        <v>0.65735345000000001</v>
      </c>
      <c r="F21" s="137">
        <v>0.27605930000000001</v>
      </c>
      <c r="G21" s="137">
        <v>3.2299080000000001E-2</v>
      </c>
      <c r="H21" s="137">
        <v>2.3312599999999999E-2</v>
      </c>
      <c r="I21" s="138">
        <v>1.097557E-2</v>
      </c>
      <c r="J21" s="139">
        <v>3.428817E-2</v>
      </c>
      <c r="K21" s="140">
        <v>63</v>
      </c>
      <c r="L21" s="141">
        <v>26</v>
      </c>
      <c r="M21" s="141">
        <v>3</v>
      </c>
      <c r="N21" s="141">
        <v>2</v>
      </c>
      <c r="O21" s="141">
        <v>1</v>
      </c>
      <c r="P21" s="142">
        <v>95</v>
      </c>
      <c r="Q21" s="143">
        <v>1</v>
      </c>
    </row>
    <row r="22" spans="1:17" ht="35.1" customHeight="1" x14ac:dyDescent="0.25">
      <c r="A22" s="134" t="s">
        <v>147</v>
      </c>
      <c r="B22" s="135">
        <v>22</v>
      </c>
      <c r="C22" s="134" t="s">
        <v>57</v>
      </c>
      <c r="D22" s="136">
        <v>0.92527223999999997</v>
      </c>
      <c r="E22" s="137">
        <v>0.73547147999999996</v>
      </c>
      <c r="F22" s="137">
        <v>0.18980076000000001</v>
      </c>
      <c r="G22" s="137">
        <v>6.3871629999999999E-2</v>
      </c>
      <c r="H22" s="137">
        <v>1.085613E-2</v>
      </c>
      <c r="I22" s="138">
        <v>0</v>
      </c>
      <c r="J22" s="139">
        <v>1.085613E-2</v>
      </c>
      <c r="K22" s="140">
        <v>71</v>
      </c>
      <c r="L22" s="141">
        <v>18</v>
      </c>
      <c r="M22" s="141">
        <v>6</v>
      </c>
      <c r="N22" s="141">
        <v>1</v>
      </c>
      <c r="O22" s="141">
        <v>0</v>
      </c>
      <c r="P22" s="142">
        <v>96</v>
      </c>
      <c r="Q22" s="143" t="s">
        <v>149</v>
      </c>
    </row>
    <row r="23" spans="1:17" ht="35.1" customHeight="1" x14ac:dyDescent="0.25">
      <c r="A23" s="134" t="s">
        <v>147</v>
      </c>
      <c r="B23" s="135">
        <v>23</v>
      </c>
      <c r="C23" s="134" t="s">
        <v>58</v>
      </c>
      <c r="D23" s="136">
        <v>0.94414823999999997</v>
      </c>
      <c r="E23" s="137">
        <v>0.83014858000000002</v>
      </c>
      <c r="F23" s="137">
        <v>0.11399966</v>
      </c>
      <c r="G23" s="137">
        <v>3.5400500000000001E-2</v>
      </c>
      <c r="H23" s="137">
        <v>9.5951300000000003E-3</v>
      </c>
      <c r="I23" s="138">
        <v>1.085613E-2</v>
      </c>
      <c r="J23" s="139">
        <v>2.0451259999999999E-2</v>
      </c>
      <c r="K23" s="140">
        <v>80</v>
      </c>
      <c r="L23" s="141">
        <v>11</v>
      </c>
      <c r="M23" s="141">
        <v>3</v>
      </c>
      <c r="N23" s="141">
        <v>1</v>
      </c>
      <c r="O23" s="141">
        <v>1</v>
      </c>
      <c r="P23" s="142">
        <v>96</v>
      </c>
      <c r="Q23" s="143" t="s">
        <v>149</v>
      </c>
    </row>
    <row r="24" spans="1:17" ht="35.1" customHeight="1" x14ac:dyDescent="0.25">
      <c r="A24" s="134" t="s">
        <v>147</v>
      </c>
      <c r="B24" s="135">
        <v>24</v>
      </c>
      <c r="C24" s="134" t="s">
        <v>59</v>
      </c>
      <c r="D24" s="136">
        <v>0.89584978999999998</v>
      </c>
      <c r="E24" s="137">
        <v>0.72790569000000005</v>
      </c>
      <c r="F24" s="137">
        <v>0.16794410000000001</v>
      </c>
      <c r="G24" s="137">
        <v>6.9603300000000007E-2</v>
      </c>
      <c r="H24" s="137">
        <v>9.7152699999999998E-3</v>
      </c>
      <c r="I24" s="138">
        <v>2.4831639999999999E-2</v>
      </c>
      <c r="J24" s="139">
        <v>3.454691E-2</v>
      </c>
      <c r="K24" s="140">
        <v>69</v>
      </c>
      <c r="L24" s="141">
        <v>17</v>
      </c>
      <c r="M24" s="141">
        <v>6</v>
      </c>
      <c r="N24" s="141">
        <v>1</v>
      </c>
      <c r="O24" s="141">
        <v>2</v>
      </c>
      <c r="P24" s="142">
        <v>95</v>
      </c>
      <c r="Q24" s="143" t="s">
        <v>149</v>
      </c>
    </row>
    <row r="25" spans="1:17" ht="53.1" customHeight="1" x14ac:dyDescent="0.25">
      <c r="A25" s="134" t="s">
        <v>159</v>
      </c>
      <c r="B25" s="135">
        <v>25</v>
      </c>
      <c r="C25" s="134" t="s">
        <v>60</v>
      </c>
      <c r="D25" s="136">
        <v>0.89753106000000005</v>
      </c>
      <c r="E25" s="137">
        <v>0.74216979999999999</v>
      </c>
      <c r="F25" s="137">
        <v>0.15536126</v>
      </c>
      <c r="G25" s="137">
        <v>5.0506790000000003E-2</v>
      </c>
      <c r="H25" s="137">
        <v>4.1080430000000001E-2</v>
      </c>
      <c r="I25" s="138">
        <v>1.0881719999999999E-2</v>
      </c>
      <c r="J25" s="139">
        <v>5.1962149999999999E-2</v>
      </c>
      <c r="K25" s="140">
        <v>71</v>
      </c>
      <c r="L25" s="141">
        <v>16</v>
      </c>
      <c r="M25" s="141">
        <v>5</v>
      </c>
      <c r="N25" s="141">
        <v>3</v>
      </c>
      <c r="O25" s="141">
        <v>1</v>
      </c>
      <c r="P25" s="142">
        <v>96</v>
      </c>
      <c r="Q25" s="143" t="s">
        <v>149</v>
      </c>
    </row>
    <row r="26" spans="1:17" ht="53.1" customHeight="1" x14ac:dyDescent="0.25">
      <c r="A26" s="134" t="s">
        <v>147</v>
      </c>
      <c r="B26" s="135">
        <v>26</v>
      </c>
      <c r="C26" s="134" t="s">
        <v>61</v>
      </c>
      <c r="D26" s="136">
        <v>0.77528275999999996</v>
      </c>
      <c r="E26" s="137">
        <v>0.38262791000000002</v>
      </c>
      <c r="F26" s="137">
        <v>0.39265485</v>
      </c>
      <c r="G26" s="137">
        <v>0.10655422000000001</v>
      </c>
      <c r="H26" s="137">
        <v>9.492565E-2</v>
      </c>
      <c r="I26" s="138">
        <v>2.323737E-2</v>
      </c>
      <c r="J26" s="139">
        <v>0.11816301999999999</v>
      </c>
      <c r="K26" s="140">
        <v>37</v>
      </c>
      <c r="L26" s="141">
        <v>38</v>
      </c>
      <c r="M26" s="141">
        <v>10</v>
      </c>
      <c r="N26" s="141">
        <v>9</v>
      </c>
      <c r="O26" s="141">
        <v>2</v>
      </c>
      <c r="P26" s="142">
        <v>96</v>
      </c>
      <c r="Q26" s="143">
        <v>0</v>
      </c>
    </row>
    <row r="27" spans="1:17" ht="53.1" customHeight="1" x14ac:dyDescent="0.25">
      <c r="A27" s="134" t="s">
        <v>147</v>
      </c>
      <c r="B27" s="135">
        <v>27</v>
      </c>
      <c r="C27" s="134" t="s">
        <v>62</v>
      </c>
      <c r="D27" s="136">
        <v>0.81505008999999995</v>
      </c>
      <c r="E27" s="137">
        <v>0.44246316000000002</v>
      </c>
      <c r="F27" s="137">
        <v>0.37258691999999999</v>
      </c>
      <c r="G27" s="137">
        <v>0.11758514</v>
      </c>
      <c r="H27" s="137">
        <v>3.4005300000000002E-2</v>
      </c>
      <c r="I27" s="138">
        <v>3.3359470000000002E-2</v>
      </c>
      <c r="J27" s="139">
        <v>6.7364770000000004E-2</v>
      </c>
      <c r="K27" s="140">
        <v>43</v>
      </c>
      <c r="L27" s="141">
        <v>34</v>
      </c>
      <c r="M27" s="141">
        <v>11</v>
      </c>
      <c r="N27" s="141">
        <v>3</v>
      </c>
      <c r="O27" s="141">
        <v>3</v>
      </c>
      <c r="P27" s="142">
        <v>94</v>
      </c>
      <c r="Q27" s="143">
        <v>2</v>
      </c>
    </row>
    <row r="28" spans="1:17" ht="35.1" customHeight="1" x14ac:dyDescent="0.25">
      <c r="A28" s="134" t="s">
        <v>147</v>
      </c>
      <c r="B28" s="135">
        <v>28</v>
      </c>
      <c r="C28" s="134" t="s">
        <v>160</v>
      </c>
      <c r="D28" s="136">
        <v>0.86947394</v>
      </c>
      <c r="E28" s="137">
        <v>0.45295505000000003</v>
      </c>
      <c r="F28" s="137">
        <v>0.41651887999999998</v>
      </c>
      <c r="G28" s="137">
        <v>8.6126949999999994E-2</v>
      </c>
      <c r="H28" s="137">
        <v>2.1187330000000001E-2</v>
      </c>
      <c r="I28" s="138">
        <v>2.3211780000000001E-2</v>
      </c>
      <c r="J28" s="139">
        <v>4.4399109999999999E-2</v>
      </c>
      <c r="K28" s="140">
        <v>44</v>
      </c>
      <c r="L28" s="141">
        <v>40</v>
      </c>
      <c r="M28" s="141">
        <v>8</v>
      </c>
      <c r="N28" s="141">
        <v>2</v>
      </c>
      <c r="O28" s="141">
        <v>2</v>
      </c>
      <c r="P28" s="142">
        <v>96</v>
      </c>
      <c r="Q28" s="143">
        <v>0</v>
      </c>
    </row>
    <row r="29" spans="1:17" ht="71.099999999999994" customHeight="1" x14ac:dyDescent="0.25">
      <c r="A29" s="134" t="s">
        <v>147</v>
      </c>
      <c r="B29" s="135">
        <v>29</v>
      </c>
      <c r="C29" s="134" t="s">
        <v>64</v>
      </c>
      <c r="D29" s="136">
        <v>0.77407272000000005</v>
      </c>
      <c r="E29" s="137">
        <v>0.33579800999999998</v>
      </c>
      <c r="F29" s="137">
        <v>0.43827471000000001</v>
      </c>
      <c r="G29" s="137">
        <v>0.15999394</v>
      </c>
      <c r="H29" s="137">
        <v>3.118462E-2</v>
      </c>
      <c r="I29" s="138">
        <v>3.4748719999999997E-2</v>
      </c>
      <c r="J29" s="139">
        <v>6.5933340000000007E-2</v>
      </c>
      <c r="K29" s="140">
        <v>31</v>
      </c>
      <c r="L29" s="141">
        <v>42</v>
      </c>
      <c r="M29" s="141">
        <v>15</v>
      </c>
      <c r="N29" s="141">
        <v>3</v>
      </c>
      <c r="O29" s="141">
        <v>3</v>
      </c>
      <c r="P29" s="142">
        <v>94</v>
      </c>
      <c r="Q29" s="143">
        <v>2</v>
      </c>
    </row>
    <row r="30" spans="1:17" ht="53.1" customHeight="1" x14ac:dyDescent="0.25">
      <c r="A30" s="134" t="s">
        <v>159</v>
      </c>
      <c r="B30" s="135">
        <v>30</v>
      </c>
      <c r="C30" s="134" t="s">
        <v>65</v>
      </c>
      <c r="D30" s="136">
        <v>0.83107127999999997</v>
      </c>
      <c r="E30" s="137">
        <v>0.56719467000000001</v>
      </c>
      <c r="F30" s="137">
        <v>0.26387661000000001</v>
      </c>
      <c r="G30" s="137">
        <v>0.10941410999999999</v>
      </c>
      <c r="H30" s="137">
        <v>2.4134280000000001E-2</v>
      </c>
      <c r="I30" s="138">
        <v>3.5380340000000003E-2</v>
      </c>
      <c r="J30" s="139">
        <v>5.9514619999999997E-2</v>
      </c>
      <c r="K30" s="140">
        <v>51</v>
      </c>
      <c r="L30" s="141">
        <v>25</v>
      </c>
      <c r="M30" s="141">
        <v>10</v>
      </c>
      <c r="N30" s="141">
        <v>2</v>
      </c>
      <c r="O30" s="141">
        <v>3</v>
      </c>
      <c r="P30" s="142">
        <v>91</v>
      </c>
      <c r="Q30" s="143">
        <v>4</v>
      </c>
    </row>
    <row r="31" spans="1:17" ht="35.1" customHeight="1" x14ac:dyDescent="0.25">
      <c r="A31" s="134" t="s">
        <v>147</v>
      </c>
      <c r="B31" s="135">
        <v>31</v>
      </c>
      <c r="C31" s="134" t="s">
        <v>66</v>
      </c>
      <c r="D31" s="136">
        <v>0.82071806999999997</v>
      </c>
      <c r="E31" s="137">
        <v>0.52291878999999997</v>
      </c>
      <c r="F31" s="137">
        <v>0.29779928</v>
      </c>
      <c r="G31" s="137">
        <v>0.10326758</v>
      </c>
      <c r="H31" s="137">
        <v>5.301529E-2</v>
      </c>
      <c r="I31" s="138">
        <v>2.299905E-2</v>
      </c>
      <c r="J31" s="139">
        <v>7.601434E-2</v>
      </c>
      <c r="K31" s="140">
        <v>50</v>
      </c>
      <c r="L31" s="141">
        <v>30</v>
      </c>
      <c r="M31" s="141">
        <v>10</v>
      </c>
      <c r="N31" s="141">
        <v>5</v>
      </c>
      <c r="O31" s="141">
        <v>2</v>
      </c>
      <c r="P31" s="142">
        <v>97</v>
      </c>
      <c r="Q31" s="143">
        <v>0</v>
      </c>
    </row>
    <row r="32" spans="1:17" ht="35.1" customHeight="1" x14ac:dyDescent="0.25">
      <c r="A32" s="134" t="s">
        <v>147</v>
      </c>
      <c r="B32" s="135">
        <v>32</v>
      </c>
      <c r="C32" s="134" t="s">
        <v>67</v>
      </c>
      <c r="D32" s="136">
        <v>0.86047934000000004</v>
      </c>
      <c r="E32" s="137">
        <v>0.64955761999999995</v>
      </c>
      <c r="F32" s="137">
        <v>0.21092172000000001</v>
      </c>
      <c r="G32" s="137">
        <v>7.1716150000000006E-2</v>
      </c>
      <c r="H32" s="137">
        <v>4.3175520000000002E-2</v>
      </c>
      <c r="I32" s="138">
        <v>2.4629000000000002E-2</v>
      </c>
      <c r="J32" s="139">
        <v>6.7804519999999993E-2</v>
      </c>
      <c r="K32" s="140">
        <v>60</v>
      </c>
      <c r="L32" s="141">
        <v>19</v>
      </c>
      <c r="M32" s="141">
        <v>6</v>
      </c>
      <c r="N32" s="141">
        <v>4</v>
      </c>
      <c r="O32" s="141">
        <v>2</v>
      </c>
      <c r="P32" s="142">
        <v>91</v>
      </c>
      <c r="Q32" s="143">
        <v>4</v>
      </c>
    </row>
    <row r="33" spans="1:17" ht="53.1" customHeight="1" x14ac:dyDescent="0.25">
      <c r="A33" s="134" t="s">
        <v>161</v>
      </c>
      <c r="B33" s="135">
        <v>33</v>
      </c>
      <c r="C33" s="134" t="s">
        <v>162</v>
      </c>
      <c r="D33" s="136">
        <v>0.73796457999999998</v>
      </c>
      <c r="E33" s="137">
        <v>0.29660479000000001</v>
      </c>
      <c r="F33" s="137">
        <v>0.44135978999999997</v>
      </c>
      <c r="G33" s="137">
        <v>0.13936889</v>
      </c>
      <c r="H33" s="137">
        <v>0.11341701999999999</v>
      </c>
      <c r="I33" s="138">
        <v>9.2495100000000007E-3</v>
      </c>
      <c r="J33" s="139">
        <v>0.12266653</v>
      </c>
      <c r="K33" s="140">
        <v>28</v>
      </c>
      <c r="L33" s="141">
        <v>43</v>
      </c>
      <c r="M33" s="141">
        <v>13</v>
      </c>
      <c r="N33" s="141">
        <v>11</v>
      </c>
      <c r="O33" s="141">
        <v>1</v>
      </c>
      <c r="P33" s="142">
        <v>96</v>
      </c>
      <c r="Q33" s="143" t="s">
        <v>149</v>
      </c>
    </row>
    <row r="34" spans="1:17" ht="71.099999999999994" customHeight="1" x14ac:dyDescent="0.25">
      <c r="A34" s="134" t="s">
        <v>161</v>
      </c>
      <c r="B34" s="135">
        <v>34</v>
      </c>
      <c r="C34" s="134" t="s">
        <v>163</v>
      </c>
      <c r="D34" s="136">
        <v>0.76119161999999996</v>
      </c>
      <c r="E34" s="137">
        <v>0.31705464999999999</v>
      </c>
      <c r="F34" s="137">
        <v>0.44413698000000001</v>
      </c>
      <c r="G34" s="137">
        <v>0.12339428</v>
      </c>
      <c r="H34" s="137">
        <v>7.3554919999999996E-2</v>
      </c>
      <c r="I34" s="138">
        <v>4.1859180000000003E-2</v>
      </c>
      <c r="J34" s="139">
        <v>0.11541410000000001</v>
      </c>
      <c r="K34" s="140">
        <v>31</v>
      </c>
      <c r="L34" s="141">
        <v>42</v>
      </c>
      <c r="M34" s="141">
        <v>12</v>
      </c>
      <c r="N34" s="141">
        <v>7</v>
      </c>
      <c r="O34" s="141">
        <v>4</v>
      </c>
      <c r="P34" s="142">
        <v>96</v>
      </c>
      <c r="Q34" s="143" t="s">
        <v>149</v>
      </c>
    </row>
    <row r="35" spans="1:17" ht="53.1" customHeight="1" x14ac:dyDescent="0.25">
      <c r="A35" s="134" t="s">
        <v>161</v>
      </c>
      <c r="B35" s="135">
        <v>35</v>
      </c>
      <c r="C35" s="134" t="s">
        <v>164</v>
      </c>
      <c r="D35" s="136">
        <v>0.79665651000000004</v>
      </c>
      <c r="E35" s="137">
        <v>0.46717206</v>
      </c>
      <c r="F35" s="137">
        <v>0.32948444999999998</v>
      </c>
      <c r="G35" s="137">
        <v>0.11540837</v>
      </c>
      <c r="H35" s="137">
        <v>7.6951809999999995E-2</v>
      </c>
      <c r="I35" s="138">
        <v>1.098331E-2</v>
      </c>
      <c r="J35" s="139">
        <v>8.7935120000000006E-2</v>
      </c>
      <c r="K35" s="140">
        <v>44</v>
      </c>
      <c r="L35" s="141">
        <v>32</v>
      </c>
      <c r="M35" s="141">
        <v>11</v>
      </c>
      <c r="N35" s="141">
        <v>7</v>
      </c>
      <c r="O35" s="141">
        <v>1</v>
      </c>
      <c r="P35" s="142">
        <v>95</v>
      </c>
      <c r="Q35" s="143" t="s">
        <v>149</v>
      </c>
    </row>
    <row r="36" spans="1:17" ht="53.1" customHeight="1" x14ac:dyDescent="0.25">
      <c r="A36" s="134" t="s">
        <v>161</v>
      </c>
      <c r="B36" s="135">
        <v>36</v>
      </c>
      <c r="C36" s="134" t="s">
        <v>165</v>
      </c>
      <c r="D36" s="136">
        <v>0.89638965999999998</v>
      </c>
      <c r="E36" s="137">
        <v>0.41060069999999999</v>
      </c>
      <c r="F36" s="137">
        <v>0.48578895999999999</v>
      </c>
      <c r="G36" s="137">
        <v>5.9988779999999998E-2</v>
      </c>
      <c r="H36" s="137">
        <v>3.2620419999999997E-2</v>
      </c>
      <c r="I36" s="138">
        <v>1.1001149999999999E-2</v>
      </c>
      <c r="J36" s="139">
        <v>4.3621569999999998E-2</v>
      </c>
      <c r="K36" s="140">
        <v>39</v>
      </c>
      <c r="L36" s="141">
        <v>46</v>
      </c>
      <c r="M36" s="141">
        <v>6</v>
      </c>
      <c r="N36" s="141">
        <v>3</v>
      </c>
      <c r="O36" s="141">
        <v>1</v>
      </c>
      <c r="P36" s="142">
        <v>95</v>
      </c>
      <c r="Q36" s="143" t="s">
        <v>149</v>
      </c>
    </row>
    <row r="37" spans="1:17" ht="53.1" customHeight="1" x14ac:dyDescent="0.25">
      <c r="A37" s="134" t="s">
        <v>161</v>
      </c>
      <c r="B37" s="135">
        <v>37</v>
      </c>
      <c r="C37" s="134" t="s">
        <v>72</v>
      </c>
      <c r="D37" s="136">
        <v>0.75626641999999999</v>
      </c>
      <c r="E37" s="137">
        <v>0.27744626999999999</v>
      </c>
      <c r="F37" s="137">
        <v>0.47882015</v>
      </c>
      <c r="G37" s="137">
        <v>0.11563859999999999</v>
      </c>
      <c r="H37" s="137">
        <v>9.4210740000000001E-2</v>
      </c>
      <c r="I37" s="138">
        <v>3.3884230000000001E-2</v>
      </c>
      <c r="J37" s="139">
        <v>0.12809498</v>
      </c>
      <c r="K37" s="140">
        <v>26</v>
      </c>
      <c r="L37" s="141">
        <v>45</v>
      </c>
      <c r="M37" s="141">
        <v>12</v>
      </c>
      <c r="N37" s="141">
        <v>9</v>
      </c>
      <c r="O37" s="141">
        <v>3</v>
      </c>
      <c r="P37" s="142">
        <v>95</v>
      </c>
      <c r="Q37" s="143" t="s">
        <v>149</v>
      </c>
    </row>
    <row r="38" spans="1:17" ht="53.1" customHeight="1" x14ac:dyDescent="0.25">
      <c r="A38" s="134" t="s">
        <v>161</v>
      </c>
      <c r="B38" s="135">
        <v>38</v>
      </c>
      <c r="C38" s="134" t="s">
        <v>166</v>
      </c>
      <c r="D38" s="136">
        <v>0.83281284</v>
      </c>
      <c r="E38" s="137">
        <v>0.46292153000000003</v>
      </c>
      <c r="F38" s="137">
        <v>0.36989130999999997</v>
      </c>
      <c r="G38" s="137">
        <v>0.12053131</v>
      </c>
      <c r="H38" s="137">
        <v>4.6655849999999999E-2</v>
      </c>
      <c r="I38" s="138">
        <v>0</v>
      </c>
      <c r="J38" s="139">
        <v>4.6655849999999999E-2</v>
      </c>
      <c r="K38" s="140">
        <v>44</v>
      </c>
      <c r="L38" s="141">
        <v>36</v>
      </c>
      <c r="M38" s="141">
        <v>12</v>
      </c>
      <c r="N38" s="141">
        <v>4</v>
      </c>
      <c r="O38" s="141">
        <v>0</v>
      </c>
      <c r="P38" s="142">
        <v>96</v>
      </c>
      <c r="Q38" s="143" t="s">
        <v>149</v>
      </c>
    </row>
    <row r="40" spans="1:17" ht="16.149999999999999" customHeight="1" x14ac:dyDescent="0.2">
      <c r="A40" s="144" t="s">
        <v>167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  <row r="41" spans="1:17" ht="16.149999999999999" customHeight="1" x14ac:dyDescent="0.2">
      <c r="A41" s="144" t="s">
        <v>168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ht="16.149999999999999" customHeight="1" x14ac:dyDescent="0.2">
      <c r="A42" s="144" t="s">
        <v>169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ht="16.149999999999999" customHeight="1" x14ac:dyDescent="0.2">
      <c r="A43" s="144" t="s">
        <v>170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ht="16.149999999999999" customHeight="1" x14ac:dyDescent="0.2">
      <c r="A44" s="144" t="s">
        <v>171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ht="16.149999999999999" customHeight="1" x14ac:dyDescent="0.2">
      <c r="A45" s="144" t="s">
        <v>172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</sheetData>
  <pageMargins left="0.05" right="0.0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5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2" width="2.7109375" style="133" bestFit="1" customWidth="1"/>
    <col min="3" max="3" width="75.7109375" style="133" bestFit="1" customWidth="1"/>
    <col min="4" max="7" width="10.7109375" style="133" bestFit="1" customWidth="1"/>
    <col min="8" max="16384" width="11.5703125" style="133"/>
  </cols>
  <sheetData>
    <row r="1" spans="1:7" ht="15" customHeight="1" x14ac:dyDescent="0.25">
      <c r="A1" s="195" t="s">
        <v>173</v>
      </c>
      <c r="B1" s="195"/>
      <c r="C1" s="195"/>
      <c r="D1" s="197">
        <v>2020</v>
      </c>
      <c r="E1" s="197"/>
      <c r="F1" s="198">
        <v>2019</v>
      </c>
      <c r="G1" s="198"/>
    </row>
    <row r="2" spans="1:7" ht="15" customHeight="1" x14ac:dyDescent="0.25">
      <c r="A2" s="196"/>
      <c r="B2" s="196"/>
      <c r="C2" s="196"/>
      <c r="D2" s="175" t="s">
        <v>174</v>
      </c>
      <c r="E2" s="175" t="s">
        <v>175</v>
      </c>
      <c r="F2" s="174" t="s">
        <v>174</v>
      </c>
      <c r="G2" s="175" t="s">
        <v>175</v>
      </c>
    </row>
    <row r="3" spans="1:7" ht="15" customHeight="1" x14ac:dyDescent="0.25">
      <c r="A3" s="176" t="s">
        <v>176</v>
      </c>
      <c r="B3" s="176" t="s">
        <v>176</v>
      </c>
      <c r="C3" s="176" t="s">
        <v>177</v>
      </c>
      <c r="D3" s="177">
        <v>11</v>
      </c>
      <c r="E3" s="180">
        <v>0.16458105000000001</v>
      </c>
      <c r="F3" s="145">
        <v>11</v>
      </c>
      <c r="G3" s="180">
        <v>0.16304916</v>
      </c>
    </row>
    <row r="4" spans="1:7" ht="15" customHeight="1" x14ac:dyDescent="0.25">
      <c r="A4" s="176" t="s">
        <v>176</v>
      </c>
      <c r="B4" s="176" t="s">
        <v>176</v>
      </c>
      <c r="C4" s="176" t="s">
        <v>178</v>
      </c>
      <c r="D4" s="177">
        <v>11</v>
      </c>
      <c r="E4" s="180">
        <v>0.18277493</v>
      </c>
      <c r="F4" s="145">
        <v>16</v>
      </c>
      <c r="G4" s="180">
        <v>0.25223603999999999</v>
      </c>
    </row>
    <row r="5" spans="1:7" ht="15" customHeight="1" x14ac:dyDescent="0.25">
      <c r="A5" s="176" t="s">
        <v>176</v>
      </c>
      <c r="B5" s="176" t="s">
        <v>176</v>
      </c>
      <c r="C5" s="176" t="s">
        <v>179</v>
      </c>
      <c r="D5" s="177">
        <v>4</v>
      </c>
      <c r="E5" s="180">
        <v>8.1247639999999996E-2</v>
      </c>
      <c r="F5" s="145">
        <v>9</v>
      </c>
      <c r="G5" s="180">
        <v>0.15012942000000001</v>
      </c>
    </row>
    <row r="6" spans="1:7" ht="15" customHeight="1" x14ac:dyDescent="0.25">
      <c r="A6" s="176" t="s">
        <v>176</v>
      </c>
      <c r="B6" s="176" t="s">
        <v>176</v>
      </c>
      <c r="C6" s="176" t="s">
        <v>180</v>
      </c>
      <c r="D6" s="177">
        <v>2</v>
      </c>
      <c r="E6" s="180">
        <v>2.957446E-2</v>
      </c>
      <c r="F6" s="145">
        <v>2</v>
      </c>
      <c r="G6" s="180">
        <v>2.8064189999999999E-2</v>
      </c>
    </row>
    <row r="7" spans="1:7" ht="15" customHeight="1" x14ac:dyDescent="0.25">
      <c r="A7" s="176" t="s">
        <v>176</v>
      </c>
      <c r="B7" s="176" t="s">
        <v>176</v>
      </c>
      <c r="C7" s="176" t="s">
        <v>181</v>
      </c>
      <c r="D7" s="177">
        <v>36</v>
      </c>
      <c r="E7" s="180">
        <v>0.54182193000000001</v>
      </c>
      <c r="F7" s="145">
        <v>26</v>
      </c>
      <c r="G7" s="180">
        <v>0.40652120000000003</v>
      </c>
    </row>
    <row r="8" spans="1:7" ht="15" customHeight="1" x14ac:dyDescent="0.25">
      <c r="A8" s="176" t="s">
        <v>176</v>
      </c>
      <c r="B8" s="199" t="s">
        <v>182</v>
      </c>
      <c r="C8" s="199"/>
      <c r="D8" s="146">
        <v>64</v>
      </c>
      <c r="E8" s="147">
        <v>1</v>
      </c>
      <c r="F8" s="148">
        <v>64</v>
      </c>
      <c r="G8" s="147">
        <v>1</v>
      </c>
    </row>
    <row r="9" spans="1:7" ht="15" customHeight="1" x14ac:dyDescent="0.25">
      <c r="A9" s="176" t="s">
        <v>176</v>
      </c>
      <c r="B9" s="176" t="s">
        <v>176</v>
      </c>
      <c r="C9" s="176" t="s">
        <v>183</v>
      </c>
      <c r="D9" s="177">
        <v>32</v>
      </c>
      <c r="E9" s="177" t="s">
        <v>184</v>
      </c>
      <c r="F9" s="145">
        <v>24</v>
      </c>
      <c r="G9" s="177" t="s">
        <v>184</v>
      </c>
    </row>
    <row r="10" spans="1:7" ht="15" customHeight="1" x14ac:dyDescent="0.25">
      <c r="A10" s="176" t="s">
        <v>176</v>
      </c>
      <c r="B10" s="200" t="s">
        <v>185</v>
      </c>
      <c r="C10" s="200"/>
      <c r="D10" s="178">
        <v>96</v>
      </c>
      <c r="E10" s="179">
        <v>1</v>
      </c>
      <c r="F10" s="149">
        <v>88</v>
      </c>
      <c r="G10" s="179">
        <v>1</v>
      </c>
    </row>
    <row r="11" spans="1:7" ht="15" customHeight="1" x14ac:dyDescent="0.2">
      <c r="A11" s="181"/>
      <c r="B11" s="181"/>
      <c r="C11" s="181"/>
      <c r="D11" s="181"/>
      <c r="E11" s="181"/>
      <c r="F11" s="181"/>
      <c r="G11" s="181"/>
    </row>
    <row r="12" spans="1:7" ht="15" customHeight="1" x14ac:dyDescent="0.2">
      <c r="A12" s="144" t="s">
        <v>170</v>
      </c>
      <c r="B12" s="181"/>
      <c r="C12" s="181"/>
      <c r="D12" s="181"/>
      <c r="E12" s="181"/>
      <c r="F12" s="181"/>
      <c r="G12" s="181"/>
    </row>
    <row r="13" spans="1:7" ht="15" customHeight="1" x14ac:dyDescent="0.2">
      <c r="A13" s="144" t="s">
        <v>186</v>
      </c>
      <c r="B13" s="181"/>
      <c r="C13" s="181"/>
      <c r="D13" s="181"/>
      <c r="E13" s="181"/>
      <c r="F13" s="181"/>
      <c r="G13" s="181"/>
    </row>
    <row r="14" spans="1:7" ht="15" customHeight="1" x14ac:dyDescent="0.2">
      <c r="A14" s="144" t="s">
        <v>187</v>
      </c>
      <c r="B14" s="181"/>
      <c r="C14" s="181"/>
      <c r="D14" s="181"/>
      <c r="E14" s="181"/>
      <c r="F14" s="181"/>
      <c r="G14" s="181"/>
    </row>
    <row r="15" spans="1:7" ht="15" customHeight="1" x14ac:dyDescent="0.2">
      <c r="A15" s="144" t="s">
        <v>172</v>
      </c>
      <c r="B15" s="181"/>
      <c r="C15" s="181"/>
      <c r="D15" s="181"/>
      <c r="E15" s="181"/>
      <c r="F15" s="181"/>
      <c r="G15" s="181"/>
    </row>
  </sheetData>
  <mergeCells count="5">
    <mergeCell ref="A1:C2"/>
    <mergeCell ref="D1:E1"/>
    <mergeCell ref="F1:G1"/>
    <mergeCell ref="B8:C8"/>
    <mergeCell ref="B10:C10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304"/>
  <sheetViews>
    <sheetView zoomScaleNormal="100" workbookViewId="0">
      <pane ySplit="1" topLeftCell="A2" activePane="bottomLeft" state="frozen"/>
      <selection pane="bottomLeft" activeCell="A500" sqref="A500"/>
    </sheetView>
  </sheetViews>
  <sheetFormatPr defaultColWidth="11.5703125" defaultRowHeight="12" customHeight="1" x14ac:dyDescent="0.2"/>
  <cols>
    <col min="1" max="1" width="15.7109375" style="133" bestFit="1" customWidth="1"/>
    <col min="2" max="3" width="5.7109375" style="133" bestFit="1" customWidth="1"/>
    <col min="4" max="4" width="100.7109375" style="133" bestFit="1" customWidth="1"/>
    <col min="5" max="5" width="8.7109375" style="133" bestFit="1" customWidth="1"/>
    <col min="6" max="6" width="13.7109375" style="133" bestFit="1" customWidth="1"/>
    <col min="7" max="9" width="9.7109375" style="133" bestFit="1" customWidth="1"/>
    <col min="10" max="16384" width="11.5703125" style="133"/>
  </cols>
  <sheetData>
    <row r="1" spans="1:9" ht="161.1" customHeight="1" x14ac:dyDescent="0.25">
      <c r="A1" s="126" t="s">
        <v>131</v>
      </c>
      <c r="B1" s="126" t="s">
        <v>188</v>
      </c>
      <c r="C1" s="126" t="s">
        <v>15</v>
      </c>
      <c r="D1" s="126" t="s">
        <v>132</v>
      </c>
      <c r="E1" s="129" t="s">
        <v>133</v>
      </c>
      <c r="F1" s="129" t="s">
        <v>136</v>
      </c>
      <c r="G1" s="129" t="s">
        <v>139</v>
      </c>
      <c r="H1" s="129" t="s">
        <v>145</v>
      </c>
      <c r="I1" s="129" t="s">
        <v>146</v>
      </c>
    </row>
    <row r="2" spans="1:9" ht="17.100000000000001" customHeight="1" x14ac:dyDescent="0.25">
      <c r="A2" s="134" t="s">
        <v>147</v>
      </c>
      <c r="B2" s="135">
        <v>2020</v>
      </c>
      <c r="C2" s="150">
        <v>1</v>
      </c>
      <c r="D2" s="134" t="s">
        <v>148</v>
      </c>
      <c r="E2" s="136">
        <v>0.79904282000000004</v>
      </c>
      <c r="F2" s="137">
        <v>0.12942723</v>
      </c>
      <c r="G2" s="136">
        <v>7.1529960000000004E-2</v>
      </c>
      <c r="H2" s="151">
        <v>96</v>
      </c>
      <c r="I2" s="152" t="s">
        <v>149</v>
      </c>
    </row>
    <row r="3" spans="1:9" ht="17.100000000000001" customHeight="1" x14ac:dyDescent="0.25">
      <c r="A3" s="134" t="s">
        <v>147</v>
      </c>
      <c r="B3" s="135">
        <v>2020</v>
      </c>
      <c r="C3" s="150">
        <v>2</v>
      </c>
      <c r="D3" s="134" t="s">
        <v>21</v>
      </c>
      <c r="E3" s="136">
        <v>0.83906749999999997</v>
      </c>
      <c r="F3" s="137">
        <v>8.9578710000000006E-2</v>
      </c>
      <c r="G3" s="136">
        <v>7.135379E-2</v>
      </c>
      <c r="H3" s="151">
        <v>94</v>
      </c>
      <c r="I3" s="152" t="s">
        <v>149</v>
      </c>
    </row>
    <row r="4" spans="1:9" ht="17.100000000000001" customHeight="1" x14ac:dyDescent="0.25">
      <c r="A4" s="134" t="s">
        <v>147</v>
      </c>
      <c r="B4" s="135">
        <v>2020</v>
      </c>
      <c r="C4" s="150">
        <v>3</v>
      </c>
      <c r="D4" s="134" t="s">
        <v>23</v>
      </c>
      <c r="E4" s="136">
        <v>0.89330540000000003</v>
      </c>
      <c r="F4" s="137">
        <v>9.6979330000000002E-2</v>
      </c>
      <c r="G4" s="136">
        <v>9.7152699999999998E-3</v>
      </c>
      <c r="H4" s="151">
        <v>95</v>
      </c>
      <c r="I4" s="152" t="s">
        <v>149</v>
      </c>
    </row>
    <row r="5" spans="1:9" ht="17.100000000000001" customHeight="1" x14ac:dyDescent="0.25">
      <c r="A5" s="134" t="s">
        <v>147</v>
      </c>
      <c r="B5" s="135">
        <v>2020</v>
      </c>
      <c r="C5" s="150">
        <v>4</v>
      </c>
      <c r="D5" s="134" t="s">
        <v>25</v>
      </c>
      <c r="E5" s="136">
        <v>0.95668268000000001</v>
      </c>
      <c r="F5" s="137">
        <v>3.2299349999999998E-2</v>
      </c>
      <c r="G5" s="136">
        <v>1.101797E-2</v>
      </c>
      <c r="H5" s="151">
        <v>95</v>
      </c>
      <c r="I5" s="152" t="s">
        <v>149</v>
      </c>
    </row>
    <row r="6" spans="1:9" ht="17.100000000000001" customHeight="1" x14ac:dyDescent="0.25">
      <c r="A6" s="134" t="s">
        <v>147</v>
      </c>
      <c r="B6" s="135">
        <v>2020</v>
      </c>
      <c r="C6" s="150">
        <v>5</v>
      </c>
      <c r="D6" s="134" t="s">
        <v>150</v>
      </c>
      <c r="E6" s="136">
        <v>0.64616423000000001</v>
      </c>
      <c r="F6" s="137">
        <v>9.2403680000000002E-2</v>
      </c>
      <c r="G6" s="136">
        <v>0.26143209000000001</v>
      </c>
      <c r="H6" s="151">
        <v>96</v>
      </c>
      <c r="I6" s="152">
        <v>0</v>
      </c>
    </row>
    <row r="7" spans="1:9" ht="17.100000000000001" customHeight="1" x14ac:dyDescent="0.25">
      <c r="A7" s="134" t="s">
        <v>147</v>
      </c>
      <c r="B7" s="135">
        <v>2020</v>
      </c>
      <c r="C7" s="150">
        <v>6</v>
      </c>
      <c r="D7" s="134" t="s">
        <v>151</v>
      </c>
      <c r="E7" s="136">
        <v>0.75299729000000004</v>
      </c>
      <c r="F7" s="137">
        <v>0.13730422</v>
      </c>
      <c r="G7" s="136">
        <v>0.10969848</v>
      </c>
      <c r="H7" s="151">
        <v>94</v>
      </c>
      <c r="I7" s="152">
        <v>0</v>
      </c>
    </row>
    <row r="8" spans="1:9" ht="17.100000000000001" customHeight="1" x14ac:dyDescent="0.25">
      <c r="A8" s="134" t="s">
        <v>147</v>
      </c>
      <c r="B8" s="135">
        <v>2020</v>
      </c>
      <c r="C8" s="150">
        <v>7</v>
      </c>
      <c r="D8" s="134" t="s">
        <v>152</v>
      </c>
      <c r="E8" s="136">
        <v>0.94355151000000004</v>
      </c>
      <c r="F8" s="137">
        <v>3.2920159999999997E-2</v>
      </c>
      <c r="G8" s="136">
        <v>2.352833E-2</v>
      </c>
      <c r="H8" s="151">
        <v>95</v>
      </c>
      <c r="I8" s="152">
        <v>0</v>
      </c>
    </row>
    <row r="9" spans="1:9" ht="17.100000000000001" customHeight="1" x14ac:dyDescent="0.25">
      <c r="A9" s="134" t="s">
        <v>147</v>
      </c>
      <c r="B9" s="135">
        <v>2020</v>
      </c>
      <c r="C9" s="150">
        <v>8</v>
      </c>
      <c r="D9" s="134" t="s">
        <v>153</v>
      </c>
      <c r="E9" s="136">
        <v>0.73710301</v>
      </c>
      <c r="F9" s="137">
        <v>0.16026598</v>
      </c>
      <c r="G9" s="136">
        <v>0.10263100999999999</v>
      </c>
      <c r="H9" s="151">
        <v>94</v>
      </c>
      <c r="I9" s="152">
        <v>1</v>
      </c>
    </row>
    <row r="10" spans="1:9" ht="17.100000000000001" customHeight="1" x14ac:dyDescent="0.25">
      <c r="A10" s="134" t="s">
        <v>147</v>
      </c>
      <c r="B10" s="135">
        <v>2020</v>
      </c>
      <c r="C10" s="150">
        <v>9</v>
      </c>
      <c r="D10" s="134" t="s">
        <v>154</v>
      </c>
      <c r="E10" s="136">
        <v>0.97027364999999999</v>
      </c>
      <c r="F10" s="137">
        <v>9.2495100000000007E-3</v>
      </c>
      <c r="G10" s="136">
        <v>2.0476850000000001E-2</v>
      </c>
      <c r="H10" s="151">
        <v>96</v>
      </c>
      <c r="I10" s="152" t="s">
        <v>149</v>
      </c>
    </row>
    <row r="11" spans="1:9" ht="17.100000000000001" customHeight="1" x14ac:dyDescent="0.25">
      <c r="A11" s="134" t="s">
        <v>147</v>
      </c>
      <c r="B11" s="135">
        <v>2020</v>
      </c>
      <c r="C11" s="150">
        <v>10</v>
      </c>
      <c r="D11" s="134" t="s">
        <v>42</v>
      </c>
      <c r="E11" s="136">
        <v>0.63652637999999995</v>
      </c>
      <c r="F11" s="137">
        <v>0.28491297999999998</v>
      </c>
      <c r="G11" s="136">
        <v>7.8560630000000006E-2</v>
      </c>
      <c r="H11" s="151">
        <v>63</v>
      </c>
      <c r="I11" s="152">
        <v>34</v>
      </c>
    </row>
    <row r="12" spans="1:9" ht="17.100000000000001" customHeight="1" x14ac:dyDescent="0.25">
      <c r="A12" s="134" t="s">
        <v>147</v>
      </c>
      <c r="B12" s="135">
        <v>2020</v>
      </c>
      <c r="C12" s="150">
        <v>12</v>
      </c>
      <c r="D12" s="134" t="s">
        <v>155</v>
      </c>
      <c r="E12" s="136">
        <v>0.76325982999999997</v>
      </c>
      <c r="F12" s="137">
        <v>0.17501115</v>
      </c>
      <c r="G12" s="136">
        <v>6.1729020000000002E-2</v>
      </c>
      <c r="H12" s="151">
        <v>80</v>
      </c>
      <c r="I12" s="152">
        <v>16</v>
      </c>
    </row>
    <row r="13" spans="1:9" ht="35.1" customHeight="1" x14ac:dyDescent="0.25">
      <c r="A13" s="134" t="s">
        <v>147</v>
      </c>
      <c r="B13" s="135">
        <v>2020</v>
      </c>
      <c r="C13" s="150">
        <v>13</v>
      </c>
      <c r="D13" s="134" t="s">
        <v>156</v>
      </c>
      <c r="E13" s="136">
        <v>0.94971753999999997</v>
      </c>
      <c r="F13" s="137">
        <v>3.9295320000000002E-2</v>
      </c>
      <c r="G13" s="136">
        <v>1.0987139999999999E-2</v>
      </c>
      <c r="H13" s="151">
        <v>95</v>
      </c>
      <c r="I13" s="152">
        <v>0</v>
      </c>
    </row>
    <row r="14" spans="1:9" ht="17.100000000000001" customHeight="1" x14ac:dyDescent="0.25">
      <c r="A14" s="134" t="s">
        <v>147</v>
      </c>
      <c r="B14" s="135">
        <v>2020</v>
      </c>
      <c r="C14" s="150">
        <v>14</v>
      </c>
      <c r="D14" s="134" t="s">
        <v>49</v>
      </c>
      <c r="E14" s="136">
        <v>0.84825773999999998</v>
      </c>
      <c r="F14" s="137">
        <v>6.9765590000000002E-2</v>
      </c>
      <c r="G14" s="136">
        <v>8.1976660000000007E-2</v>
      </c>
      <c r="H14" s="151">
        <v>95</v>
      </c>
      <c r="I14" s="152">
        <v>1</v>
      </c>
    </row>
    <row r="15" spans="1:9" ht="17.100000000000001" customHeight="1" x14ac:dyDescent="0.25">
      <c r="A15" s="134" t="s">
        <v>147</v>
      </c>
      <c r="B15" s="135">
        <v>2020</v>
      </c>
      <c r="C15" s="150">
        <v>15</v>
      </c>
      <c r="D15" s="134" t="s">
        <v>50</v>
      </c>
      <c r="E15" s="136">
        <v>0.95067137999999995</v>
      </c>
      <c r="F15" s="137">
        <v>3.9714619999999999E-2</v>
      </c>
      <c r="G15" s="136">
        <v>9.6139999999999993E-3</v>
      </c>
      <c r="H15" s="151">
        <v>94</v>
      </c>
      <c r="I15" s="152">
        <v>0</v>
      </c>
    </row>
    <row r="16" spans="1:9" ht="17.100000000000001" customHeight="1" x14ac:dyDescent="0.25">
      <c r="A16" s="134" t="s">
        <v>147</v>
      </c>
      <c r="B16" s="135">
        <v>2020</v>
      </c>
      <c r="C16" s="150">
        <v>16</v>
      </c>
      <c r="D16" s="134" t="s">
        <v>51</v>
      </c>
      <c r="E16" s="136">
        <v>0.92685518</v>
      </c>
      <c r="F16" s="137">
        <v>7.3144819999999999E-2</v>
      </c>
      <c r="G16" s="136">
        <v>0</v>
      </c>
      <c r="H16" s="151">
        <v>95</v>
      </c>
      <c r="I16" s="152">
        <v>0</v>
      </c>
    </row>
    <row r="17" spans="1:9" ht="17.100000000000001" customHeight="1" x14ac:dyDescent="0.25">
      <c r="A17" s="134" t="s">
        <v>147</v>
      </c>
      <c r="B17" s="135">
        <v>2020</v>
      </c>
      <c r="C17" s="150">
        <v>17</v>
      </c>
      <c r="D17" s="134" t="s">
        <v>157</v>
      </c>
      <c r="E17" s="136">
        <v>0.87366809000000001</v>
      </c>
      <c r="F17" s="137">
        <v>8.5749420000000007E-2</v>
      </c>
      <c r="G17" s="136">
        <v>4.0582489999999999E-2</v>
      </c>
      <c r="H17" s="151">
        <v>96</v>
      </c>
      <c r="I17" s="152" t="s">
        <v>149</v>
      </c>
    </row>
    <row r="18" spans="1:9" ht="17.100000000000001" customHeight="1" x14ac:dyDescent="0.25">
      <c r="A18" s="134" t="s">
        <v>147</v>
      </c>
      <c r="B18" s="135">
        <v>2020</v>
      </c>
      <c r="C18" s="150">
        <v>18</v>
      </c>
      <c r="D18" s="134" t="s">
        <v>158</v>
      </c>
      <c r="E18" s="136">
        <v>0.70998594999999998</v>
      </c>
      <c r="F18" s="137">
        <v>0.17344024</v>
      </c>
      <c r="G18" s="136">
        <v>0.11657381</v>
      </c>
      <c r="H18" s="151">
        <v>91</v>
      </c>
      <c r="I18" s="152">
        <v>6</v>
      </c>
    </row>
    <row r="19" spans="1:9" ht="17.100000000000001" customHeight="1" x14ac:dyDescent="0.25">
      <c r="A19" s="134" t="s">
        <v>147</v>
      </c>
      <c r="B19" s="135">
        <v>2020</v>
      </c>
      <c r="C19" s="150">
        <v>19</v>
      </c>
      <c r="D19" s="134" t="s">
        <v>54</v>
      </c>
      <c r="E19" s="136">
        <v>0.95708839999999995</v>
      </c>
      <c r="F19" s="137">
        <v>0</v>
      </c>
      <c r="G19" s="136">
        <v>4.2911600000000001E-2</v>
      </c>
      <c r="H19" s="151">
        <v>96</v>
      </c>
      <c r="I19" s="152">
        <v>0</v>
      </c>
    </row>
    <row r="20" spans="1:9" ht="17.100000000000001" customHeight="1" x14ac:dyDescent="0.25">
      <c r="A20" s="134" t="s">
        <v>147</v>
      </c>
      <c r="B20" s="135">
        <v>2020</v>
      </c>
      <c r="C20" s="150">
        <v>20</v>
      </c>
      <c r="D20" s="134" t="s">
        <v>55</v>
      </c>
      <c r="E20" s="136">
        <v>0.89248119000000004</v>
      </c>
      <c r="F20" s="137">
        <v>8.4143280000000001E-2</v>
      </c>
      <c r="G20" s="136">
        <v>2.3375529999999999E-2</v>
      </c>
      <c r="H20" s="151">
        <v>89</v>
      </c>
      <c r="I20" s="152">
        <v>6</v>
      </c>
    </row>
    <row r="21" spans="1:9" ht="17.100000000000001" customHeight="1" x14ac:dyDescent="0.25">
      <c r="A21" s="134" t="s">
        <v>147</v>
      </c>
      <c r="B21" s="135">
        <v>2020</v>
      </c>
      <c r="C21" s="150">
        <v>21</v>
      </c>
      <c r="D21" s="134" t="s">
        <v>56</v>
      </c>
      <c r="E21" s="136">
        <v>0.93341275000000001</v>
      </c>
      <c r="F21" s="137">
        <v>3.2299080000000001E-2</v>
      </c>
      <c r="G21" s="136">
        <v>3.428817E-2</v>
      </c>
      <c r="H21" s="151">
        <v>95</v>
      </c>
      <c r="I21" s="152">
        <v>1</v>
      </c>
    </row>
    <row r="22" spans="1:9" ht="17.100000000000001" customHeight="1" x14ac:dyDescent="0.25">
      <c r="A22" s="134" t="s">
        <v>147</v>
      </c>
      <c r="B22" s="135">
        <v>2020</v>
      </c>
      <c r="C22" s="150">
        <v>22</v>
      </c>
      <c r="D22" s="134" t="s">
        <v>57</v>
      </c>
      <c r="E22" s="136">
        <v>0.92527223999999997</v>
      </c>
      <c r="F22" s="137">
        <v>6.3871629999999999E-2</v>
      </c>
      <c r="G22" s="136">
        <v>1.085613E-2</v>
      </c>
      <c r="H22" s="151">
        <v>96</v>
      </c>
      <c r="I22" s="152" t="s">
        <v>149</v>
      </c>
    </row>
    <row r="23" spans="1:9" ht="17.100000000000001" customHeight="1" x14ac:dyDescent="0.25">
      <c r="A23" s="134" t="s">
        <v>147</v>
      </c>
      <c r="B23" s="135">
        <v>2020</v>
      </c>
      <c r="C23" s="150">
        <v>23</v>
      </c>
      <c r="D23" s="134" t="s">
        <v>58</v>
      </c>
      <c r="E23" s="136">
        <v>0.94414823999999997</v>
      </c>
      <c r="F23" s="137">
        <v>3.5400500000000001E-2</v>
      </c>
      <c r="G23" s="136">
        <v>2.0451259999999999E-2</v>
      </c>
      <c r="H23" s="151">
        <v>96</v>
      </c>
      <c r="I23" s="152" t="s">
        <v>149</v>
      </c>
    </row>
    <row r="24" spans="1:9" ht="17.100000000000001" customHeight="1" x14ac:dyDescent="0.25">
      <c r="A24" s="134" t="s">
        <v>147</v>
      </c>
      <c r="B24" s="135">
        <v>2020</v>
      </c>
      <c r="C24" s="150">
        <v>24</v>
      </c>
      <c r="D24" s="134" t="s">
        <v>59</v>
      </c>
      <c r="E24" s="136">
        <v>0.89584978999999998</v>
      </c>
      <c r="F24" s="137">
        <v>6.9603300000000007E-2</v>
      </c>
      <c r="G24" s="136">
        <v>3.454691E-2</v>
      </c>
      <c r="H24" s="151">
        <v>95</v>
      </c>
      <c r="I24" s="152" t="s">
        <v>149</v>
      </c>
    </row>
    <row r="25" spans="1:9" ht="17.100000000000001" customHeight="1" x14ac:dyDescent="0.25">
      <c r="A25" s="134" t="s">
        <v>159</v>
      </c>
      <c r="B25" s="135">
        <v>2020</v>
      </c>
      <c r="C25" s="150">
        <v>25</v>
      </c>
      <c r="D25" s="134" t="s">
        <v>60</v>
      </c>
      <c r="E25" s="136">
        <v>0.89753106000000005</v>
      </c>
      <c r="F25" s="137">
        <v>5.0506790000000003E-2</v>
      </c>
      <c r="G25" s="136">
        <v>5.1962149999999999E-2</v>
      </c>
      <c r="H25" s="151">
        <v>96</v>
      </c>
      <c r="I25" s="152" t="s">
        <v>149</v>
      </c>
    </row>
    <row r="26" spans="1:9" ht="35.1" customHeight="1" x14ac:dyDescent="0.25">
      <c r="A26" s="134" t="s">
        <v>147</v>
      </c>
      <c r="B26" s="135">
        <v>2020</v>
      </c>
      <c r="C26" s="150">
        <v>26</v>
      </c>
      <c r="D26" s="134" t="s">
        <v>61</v>
      </c>
      <c r="E26" s="136">
        <v>0.77528275999999996</v>
      </c>
      <c r="F26" s="137">
        <v>0.10655422000000001</v>
      </c>
      <c r="G26" s="136">
        <v>0.11816301999999999</v>
      </c>
      <c r="H26" s="151">
        <v>96</v>
      </c>
      <c r="I26" s="152">
        <v>0</v>
      </c>
    </row>
    <row r="27" spans="1:9" ht="17.100000000000001" customHeight="1" x14ac:dyDescent="0.25">
      <c r="A27" s="134" t="s">
        <v>147</v>
      </c>
      <c r="B27" s="135">
        <v>2020</v>
      </c>
      <c r="C27" s="150">
        <v>27</v>
      </c>
      <c r="D27" s="134" t="s">
        <v>62</v>
      </c>
      <c r="E27" s="136">
        <v>0.81505008999999995</v>
      </c>
      <c r="F27" s="137">
        <v>0.11758514</v>
      </c>
      <c r="G27" s="136">
        <v>6.7364770000000004E-2</v>
      </c>
      <c r="H27" s="151">
        <v>94</v>
      </c>
      <c r="I27" s="152">
        <v>2</v>
      </c>
    </row>
    <row r="28" spans="1:9" ht="17.100000000000001" customHeight="1" x14ac:dyDescent="0.25">
      <c r="A28" s="134" t="s">
        <v>147</v>
      </c>
      <c r="B28" s="135">
        <v>2020</v>
      </c>
      <c r="C28" s="150">
        <v>28</v>
      </c>
      <c r="D28" s="134" t="s">
        <v>160</v>
      </c>
      <c r="E28" s="136">
        <v>0.86947394</v>
      </c>
      <c r="F28" s="137">
        <v>8.6126949999999994E-2</v>
      </c>
      <c r="G28" s="136">
        <v>4.4399109999999999E-2</v>
      </c>
      <c r="H28" s="151">
        <v>96</v>
      </c>
      <c r="I28" s="152">
        <v>0</v>
      </c>
    </row>
    <row r="29" spans="1:9" ht="35.1" customHeight="1" x14ac:dyDescent="0.25">
      <c r="A29" s="134" t="s">
        <v>147</v>
      </c>
      <c r="B29" s="135">
        <v>2020</v>
      </c>
      <c r="C29" s="150">
        <v>29</v>
      </c>
      <c r="D29" s="134" t="s">
        <v>64</v>
      </c>
      <c r="E29" s="136">
        <v>0.77407272000000005</v>
      </c>
      <c r="F29" s="137">
        <v>0.15999394</v>
      </c>
      <c r="G29" s="136">
        <v>6.5933340000000007E-2</v>
      </c>
      <c r="H29" s="151">
        <v>94</v>
      </c>
      <c r="I29" s="152">
        <v>2</v>
      </c>
    </row>
    <row r="30" spans="1:9" ht="35.1" customHeight="1" x14ac:dyDescent="0.25">
      <c r="A30" s="134" t="s">
        <v>159</v>
      </c>
      <c r="B30" s="135">
        <v>2020</v>
      </c>
      <c r="C30" s="150">
        <v>30</v>
      </c>
      <c r="D30" s="134" t="s">
        <v>65</v>
      </c>
      <c r="E30" s="136">
        <v>0.83107127999999997</v>
      </c>
      <c r="F30" s="137">
        <v>0.10941410999999999</v>
      </c>
      <c r="G30" s="136">
        <v>5.9514619999999997E-2</v>
      </c>
      <c r="H30" s="151">
        <v>91</v>
      </c>
      <c r="I30" s="152">
        <v>4</v>
      </c>
    </row>
    <row r="31" spans="1:9" ht="17.100000000000001" customHeight="1" x14ac:dyDescent="0.25">
      <c r="A31" s="134" t="s">
        <v>147</v>
      </c>
      <c r="B31" s="135">
        <v>2020</v>
      </c>
      <c r="C31" s="150">
        <v>31</v>
      </c>
      <c r="D31" s="134" t="s">
        <v>66</v>
      </c>
      <c r="E31" s="136">
        <v>0.82071806999999997</v>
      </c>
      <c r="F31" s="137">
        <v>0.10326758</v>
      </c>
      <c r="G31" s="136">
        <v>7.601434E-2</v>
      </c>
      <c r="H31" s="151">
        <v>97</v>
      </c>
      <c r="I31" s="152">
        <v>0</v>
      </c>
    </row>
    <row r="32" spans="1:9" ht="17.100000000000001" customHeight="1" x14ac:dyDescent="0.25">
      <c r="A32" s="134" t="s">
        <v>147</v>
      </c>
      <c r="B32" s="135">
        <v>2020</v>
      </c>
      <c r="C32" s="150">
        <v>32</v>
      </c>
      <c r="D32" s="134" t="s">
        <v>67</v>
      </c>
      <c r="E32" s="136">
        <v>0.86047934000000004</v>
      </c>
      <c r="F32" s="137">
        <v>7.1716150000000006E-2</v>
      </c>
      <c r="G32" s="136">
        <v>6.7804519999999993E-2</v>
      </c>
      <c r="H32" s="151">
        <v>91</v>
      </c>
      <c r="I32" s="152">
        <v>4</v>
      </c>
    </row>
    <row r="33" spans="1:9" ht="35.1" customHeight="1" x14ac:dyDescent="0.25">
      <c r="A33" s="134" t="s">
        <v>161</v>
      </c>
      <c r="B33" s="135">
        <v>2020</v>
      </c>
      <c r="C33" s="150">
        <v>33</v>
      </c>
      <c r="D33" s="134" t="s">
        <v>162</v>
      </c>
      <c r="E33" s="136">
        <v>0.73796457999999998</v>
      </c>
      <c r="F33" s="137">
        <v>0.13936889</v>
      </c>
      <c r="G33" s="136">
        <v>0.12266653</v>
      </c>
      <c r="H33" s="151">
        <v>96</v>
      </c>
      <c r="I33" s="152" t="s">
        <v>149</v>
      </c>
    </row>
    <row r="34" spans="1:9" ht="35.1" customHeight="1" x14ac:dyDescent="0.25">
      <c r="A34" s="134" t="s">
        <v>161</v>
      </c>
      <c r="B34" s="135">
        <v>2020</v>
      </c>
      <c r="C34" s="150">
        <v>34</v>
      </c>
      <c r="D34" s="134" t="s">
        <v>163</v>
      </c>
      <c r="E34" s="136">
        <v>0.76119161999999996</v>
      </c>
      <c r="F34" s="137">
        <v>0.12339428</v>
      </c>
      <c r="G34" s="136">
        <v>0.11541410000000001</v>
      </c>
      <c r="H34" s="151">
        <v>96</v>
      </c>
      <c r="I34" s="152" t="s">
        <v>149</v>
      </c>
    </row>
    <row r="35" spans="1:9" ht="35.1" customHeight="1" x14ac:dyDescent="0.25">
      <c r="A35" s="134" t="s">
        <v>161</v>
      </c>
      <c r="B35" s="135">
        <v>2020</v>
      </c>
      <c r="C35" s="150">
        <v>35</v>
      </c>
      <c r="D35" s="134" t="s">
        <v>164</v>
      </c>
      <c r="E35" s="136">
        <v>0.79665651000000004</v>
      </c>
      <c r="F35" s="137">
        <v>0.11540837</v>
      </c>
      <c r="G35" s="136">
        <v>8.7935120000000006E-2</v>
      </c>
      <c r="H35" s="151">
        <v>95</v>
      </c>
      <c r="I35" s="152" t="s">
        <v>149</v>
      </c>
    </row>
    <row r="36" spans="1:9" ht="35.1" customHeight="1" x14ac:dyDescent="0.25">
      <c r="A36" s="134" t="s">
        <v>161</v>
      </c>
      <c r="B36" s="135">
        <v>2020</v>
      </c>
      <c r="C36" s="150">
        <v>36</v>
      </c>
      <c r="D36" s="134" t="s">
        <v>165</v>
      </c>
      <c r="E36" s="136">
        <v>0.89638965999999998</v>
      </c>
      <c r="F36" s="137">
        <v>5.9988779999999998E-2</v>
      </c>
      <c r="G36" s="136">
        <v>4.3621569999999998E-2</v>
      </c>
      <c r="H36" s="151">
        <v>95</v>
      </c>
      <c r="I36" s="152" t="s">
        <v>149</v>
      </c>
    </row>
    <row r="37" spans="1:9" ht="35.1" customHeight="1" x14ac:dyDescent="0.25">
      <c r="A37" s="134" t="s">
        <v>161</v>
      </c>
      <c r="B37" s="135">
        <v>2020</v>
      </c>
      <c r="C37" s="150">
        <v>37</v>
      </c>
      <c r="D37" s="134" t="s">
        <v>72</v>
      </c>
      <c r="E37" s="136">
        <v>0.75626641999999999</v>
      </c>
      <c r="F37" s="137">
        <v>0.11563859999999999</v>
      </c>
      <c r="G37" s="136">
        <v>0.12809498</v>
      </c>
      <c r="H37" s="151">
        <v>95</v>
      </c>
      <c r="I37" s="152" t="s">
        <v>149</v>
      </c>
    </row>
    <row r="38" spans="1:9" ht="35.1" customHeight="1" x14ac:dyDescent="0.25">
      <c r="A38" s="134" t="s">
        <v>161</v>
      </c>
      <c r="B38" s="135">
        <v>2020</v>
      </c>
      <c r="C38" s="150">
        <v>38</v>
      </c>
      <c r="D38" s="134" t="s">
        <v>166</v>
      </c>
      <c r="E38" s="136">
        <v>0.83281284</v>
      </c>
      <c r="F38" s="137">
        <v>0.12053131</v>
      </c>
      <c r="G38" s="136">
        <v>4.6655849999999999E-2</v>
      </c>
      <c r="H38" s="151">
        <v>96</v>
      </c>
      <c r="I38" s="152" t="s">
        <v>149</v>
      </c>
    </row>
    <row r="39" spans="1:9" ht="17.100000000000001" customHeight="1" x14ac:dyDescent="0.25">
      <c r="A39" s="134" t="s">
        <v>147</v>
      </c>
      <c r="B39" s="135">
        <v>2019</v>
      </c>
      <c r="C39" s="150">
        <v>1</v>
      </c>
      <c r="D39" s="134" t="s">
        <v>148</v>
      </c>
      <c r="E39" s="136">
        <v>0.62881723</v>
      </c>
      <c r="F39" s="137">
        <v>0.19437649000000001</v>
      </c>
      <c r="G39" s="136">
        <v>0.17680628000000001</v>
      </c>
      <c r="H39" s="151">
        <v>89</v>
      </c>
      <c r="I39" s="152" t="s">
        <v>149</v>
      </c>
    </row>
    <row r="40" spans="1:9" ht="17.100000000000001" customHeight="1" x14ac:dyDescent="0.25">
      <c r="A40" s="134" t="s">
        <v>147</v>
      </c>
      <c r="B40" s="135">
        <v>2019</v>
      </c>
      <c r="C40" s="150">
        <v>2</v>
      </c>
      <c r="D40" s="134" t="s">
        <v>21</v>
      </c>
      <c r="E40" s="136">
        <v>0.71506227</v>
      </c>
      <c r="F40" s="137">
        <v>0.11406903</v>
      </c>
      <c r="G40" s="136">
        <v>0.17086870000000001</v>
      </c>
      <c r="H40" s="151">
        <v>89</v>
      </c>
      <c r="I40" s="152" t="s">
        <v>149</v>
      </c>
    </row>
    <row r="41" spans="1:9" ht="17.100000000000001" customHeight="1" x14ac:dyDescent="0.25">
      <c r="A41" s="134" t="s">
        <v>147</v>
      </c>
      <c r="B41" s="135">
        <v>2019</v>
      </c>
      <c r="C41" s="150">
        <v>3</v>
      </c>
      <c r="D41" s="134" t="s">
        <v>23</v>
      </c>
      <c r="E41" s="136">
        <v>0.77746265999999997</v>
      </c>
      <c r="F41" s="137">
        <v>0.13641803</v>
      </c>
      <c r="G41" s="136">
        <v>8.6119310000000004E-2</v>
      </c>
      <c r="H41" s="151">
        <v>89</v>
      </c>
      <c r="I41" s="152" t="s">
        <v>149</v>
      </c>
    </row>
    <row r="42" spans="1:9" ht="17.100000000000001" customHeight="1" x14ac:dyDescent="0.25">
      <c r="A42" s="134" t="s">
        <v>147</v>
      </c>
      <c r="B42" s="135">
        <v>2019</v>
      </c>
      <c r="C42" s="150">
        <v>4</v>
      </c>
      <c r="D42" s="134" t="s">
        <v>25</v>
      </c>
      <c r="E42" s="136">
        <v>0.83926219000000002</v>
      </c>
      <c r="F42" s="137">
        <v>3.9788549999999999E-2</v>
      </c>
      <c r="G42" s="136">
        <v>0.12094927</v>
      </c>
      <c r="H42" s="151">
        <v>87</v>
      </c>
      <c r="I42" s="152" t="s">
        <v>149</v>
      </c>
    </row>
    <row r="43" spans="1:9" ht="17.100000000000001" customHeight="1" x14ac:dyDescent="0.25">
      <c r="A43" s="134" t="s">
        <v>147</v>
      </c>
      <c r="B43" s="135">
        <v>2019</v>
      </c>
      <c r="C43" s="150">
        <v>5</v>
      </c>
      <c r="D43" s="134" t="s">
        <v>150</v>
      </c>
      <c r="E43" s="136">
        <v>0.44573604999999999</v>
      </c>
      <c r="F43" s="137">
        <v>0.16864567</v>
      </c>
      <c r="G43" s="136">
        <v>0.38561827999999998</v>
      </c>
      <c r="H43" s="151">
        <v>88</v>
      </c>
      <c r="I43" s="152">
        <v>0</v>
      </c>
    </row>
    <row r="44" spans="1:9" ht="17.100000000000001" customHeight="1" x14ac:dyDescent="0.25">
      <c r="A44" s="134" t="s">
        <v>147</v>
      </c>
      <c r="B44" s="135">
        <v>2019</v>
      </c>
      <c r="C44" s="150">
        <v>6</v>
      </c>
      <c r="D44" s="134" t="s">
        <v>151</v>
      </c>
      <c r="E44" s="136">
        <v>0.57601384</v>
      </c>
      <c r="F44" s="137">
        <v>0.13143371000000001</v>
      </c>
      <c r="G44" s="136">
        <v>0.29255245000000002</v>
      </c>
      <c r="H44" s="151">
        <v>88</v>
      </c>
      <c r="I44" s="152">
        <v>0</v>
      </c>
    </row>
    <row r="45" spans="1:9" ht="17.100000000000001" customHeight="1" x14ac:dyDescent="0.25">
      <c r="A45" s="134" t="s">
        <v>147</v>
      </c>
      <c r="B45" s="135">
        <v>2019</v>
      </c>
      <c r="C45" s="150">
        <v>7</v>
      </c>
      <c r="D45" s="134" t="s">
        <v>152</v>
      </c>
      <c r="E45" s="136">
        <v>0.90058640000000001</v>
      </c>
      <c r="F45" s="137">
        <v>4.3127819999999997E-2</v>
      </c>
      <c r="G45" s="136">
        <v>5.6285769999999999E-2</v>
      </c>
      <c r="H45" s="151">
        <v>88</v>
      </c>
      <c r="I45" s="152">
        <v>0</v>
      </c>
    </row>
    <row r="46" spans="1:9" ht="17.100000000000001" customHeight="1" x14ac:dyDescent="0.25">
      <c r="A46" s="134" t="s">
        <v>147</v>
      </c>
      <c r="B46" s="135">
        <v>2019</v>
      </c>
      <c r="C46" s="150">
        <v>8</v>
      </c>
      <c r="D46" s="134" t="s">
        <v>153</v>
      </c>
      <c r="E46" s="136">
        <v>0.64734064000000002</v>
      </c>
      <c r="F46" s="137">
        <v>0.17821988</v>
      </c>
      <c r="G46" s="136">
        <v>0.17443947000000001</v>
      </c>
      <c r="H46" s="151">
        <v>86</v>
      </c>
      <c r="I46" s="152">
        <v>2</v>
      </c>
    </row>
    <row r="47" spans="1:9" ht="17.100000000000001" customHeight="1" x14ac:dyDescent="0.25">
      <c r="A47" s="134" t="s">
        <v>147</v>
      </c>
      <c r="B47" s="135">
        <v>2019</v>
      </c>
      <c r="C47" s="150">
        <v>9</v>
      </c>
      <c r="D47" s="134" t="s">
        <v>154</v>
      </c>
      <c r="E47" s="136">
        <v>0.90774568</v>
      </c>
      <c r="F47" s="137">
        <v>2.3735840000000001E-2</v>
      </c>
      <c r="G47" s="136">
        <v>6.8518480000000007E-2</v>
      </c>
      <c r="H47" s="151">
        <v>89</v>
      </c>
      <c r="I47" s="152" t="s">
        <v>149</v>
      </c>
    </row>
    <row r="48" spans="1:9" ht="17.100000000000001" customHeight="1" x14ac:dyDescent="0.25">
      <c r="A48" s="134" t="s">
        <v>147</v>
      </c>
      <c r="B48" s="135">
        <v>2019</v>
      </c>
      <c r="C48" s="150">
        <v>10</v>
      </c>
      <c r="D48" s="134" t="s">
        <v>42</v>
      </c>
      <c r="E48" s="136">
        <v>0.53630754000000003</v>
      </c>
      <c r="F48" s="137">
        <v>0.27426331999999998</v>
      </c>
      <c r="G48" s="136">
        <v>0.18942914</v>
      </c>
      <c r="H48" s="151">
        <v>73</v>
      </c>
      <c r="I48" s="152">
        <v>16</v>
      </c>
    </row>
    <row r="49" spans="1:9" ht="17.100000000000001" customHeight="1" x14ac:dyDescent="0.25">
      <c r="A49" s="134" t="s">
        <v>147</v>
      </c>
      <c r="B49" s="135">
        <v>2019</v>
      </c>
      <c r="C49" s="150">
        <v>12</v>
      </c>
      <c r="D49" s="134" t="s">
        <v>155</v>
      </c>
      <c r="E49" s="136">
        <v>0.49723926000000002</v>
      </c>
      <c r="F49" s="137">
        <v>0.25810991</v>
      </c>
      <c r="G49" s="136">
        <v>0.24465083000000001</v>
      </c>
      <c r="H49" s="151">
        <v>80</v>
      </c>
      <c r="I49" s="152">
        <v>9</v>
      </c>
    </row>
    <row r="50" spans="1:9" ht="35.1" customHeight="1" x14ac:dyDescent="0.25">
      <c r="A50" s="134" t="s">
        <v>147</v>
      </c>
      <c r="B50" s="135">
        <v>2019</v>
      </c>
      <c r="C50" s="150">
        <v>13</v>
      </c>
      <c r="D50" s="134" t="s">
        <v>156</v>
      </c>
      <c r="E50" s="136">
        <v>0.96927379999999996</v>
      </c>
      <c r="F50" s="137">
        <v>9.8916999999999998E-3</v>
      </c>
      <c r="G50" s="136">
        <v>2.0834499999999999E-2</v>
      </c>
      <c r="H50" s="151">
        <v>89</v>
      </c>
      <c r="I50" s="152">
        <v>0</v>
      </c>
    </row>
    <row r="51" spans="1:9" ht="17.100000000000001" customHeight="1" x14ac:dyDescent="0.25">
      <c r="A51" s="134" t="s">
        <v>147</v>
      </c>
      <c r="B51" s="135">
        <v>2019</v>
      </c>
      <c r="C51" s="150">
        <v>14</v>
      </c>
      <c r="D51" s="134" t="s">
        <v>49</v>
      </c>
      <c r="E51" s="136">
        <v>0.73807122000000003</v>
      </c>
      <c r="F51" s="137">
        <v>9.7392010000000001E-2</v>
      </c>
      <c r="G51" s="136">
        <v>0.16453677</v>
      </c>
      <c r="H51" s="151">
        <v>86</v>
      </c>
      <c r="I51" s="152">
        <v>1</v>
      </c>
    </row>
    <row r="52" spans="1:9" ht="17.100000000000001" customHeight="1" x14ac:dyDescent="0.25">
      <c r="A52" s="134" t="s">
        <v>147</v>
      </c>
      <c r="B52" s="135">
        <v>2019</v>
      </c>
      <c r="C52" s="150">
        <v>15</v>
      </c>
      <c r="D52" s="134" t="s">
        <v>50</v>
      </c>
      <c r="E52" s="136">
        <v>0.83118981000000003</v>
      </c>
      <c r="F52" s="137">
        <v>9.7451129999999997E-2</v>
      </c>
      <c r="G52" s="136">
        <v>7.1359060000000002E-2</v>
      </c>
      <c r="H52" s="151">
        <v>85</v>
      </c>
      <c r="I52" s="152">
        <v>1</v>
      </c>
    </row>
    <row r="53" spans="1:9" ht="17.100000000000001" customHeight="1" x14ac:dyDescent="0.25">
      <c r="A53" s="134" t="s">
        <v>147</v>
      </c>
      <c r="B53" s="135">
        <v>2019</v>
      </c>
      <c r="C53" s="150">
        <v>16</v>
      </c>
      <c r="D53" s="134" t="s">
        <v>51</v>
      </c>
      <c r="E53" s="136">
        <v>0.79303509999999999</v>
      </c>
      <c r="F53" s="137">
        <v>0.11430195</v>
      </c>
      <c r="G53" s="136">
        <v>9.2662949999999994E-2</v>
      </c>
      <c r="H53" s="151">
        <v>85</v>
      </c>
      <c r="I53" s="152">
        <v>2</v>
      </c>
    </row>
    <row r="54" spans="1:9" ht="17.100000000000001" customHeight="1" x14ac:dyDescent="0.25">
      <c r="A54" s="134" t="s">
        <v>147</v>
      </c>
      <c r="B54" s="135">
        <v>2019</v>
      </c>
      <c r="C54" s="150">
        <v>17</v>
      </c>
      <c r="D54" s="134" t="s">
        <v>157</v>
      </c>
      <c r="E54" s="136">
        <v>0.78049331</v>
      </c>
      <c r="F54" s="137">
        <v>8.3685510000000005E-2</v>
      </c>
      <c r="G54" s="136">
        <v>0.13582118000000001</v>
      </c>
      <c r="H54" s="151">
        <v>87</v>
      </c>
      <c r="I54" s="152" t="s">
        <v>149</v>
      </c>
    </row>
    <row r="55" spans="1:9" ht="17.100000000000001" customHeight="1" x14ac:dyDescent="0.25">
      <c r="A55" s="134" t="s">
        <v>147</v>
      </c>
      <c r="B55" s="135">
        <v>2019</v>
      </c>
      <c r="C55" s="150">
        <v>18</v>
      </c>
      <c r="D55" s="134" t="s">
        <v>158</v>
      </c>
      <c r="E55" s="136">
        <v>0.58203994999999997</v>
      </c>
      <c r="F55" s="137">
        <v>0.19047309000000001</v>
      </c>
      <c r="G55" s="136">
        <v>0.22748695999999999</v>
      </c>
      <c r="H55" s="151">
        <v>80</v>
      </c>
      <c r="I55" s="152">
        <v>8</v>
      </c>
    </row>
    <row r="56" spans="1:9" ht="17.100000000000001" customHeight="1" x14ac:dyDescent="0.25">
      <c r="A56" s="134" t="s">
        <v>147</v>
      </c>
      <c r="B56" s="135">
        <v>2019</v>
      </c>
      <c r="C56" s="150">
        <v>19</v>
      </c>
      <c r="D56" s="134" t="s">
        <v>54</v>
      </c>
      <c r="E56" s="136">
        <v>0.95341586</v>
      </c>
      <c r="F56" s="137">
        <v>0</v>
      </c>
      <c r="G56" s="136">
        <v>4.6584140000000003E-2</v>
      </c>
      <c r="H56" s="151">
        <v>87</v>
      </c>
      <c r="I56" s="152">
        <v>0</v>
      </c>
    </row>
    <row r="57" spans="1:9" ht="17.100000000000001" customHeight="1" x14ac:dyDescent="0.25">
      <c r="A57" s="134" t="s">
        <v>147</v>
      </c>
      <c r="B57" s="135">
        <v>2019</v>
      </c>
      <c r="C57" s="150">
        <v>20</v>
      </c>
      <c r="D57" s="134" t="s">
        <v>55</v>
      </c>
      <c r="E57" s="136">
        <v>0.77877622000000002</v>
      </c>
      <c r="F57" s="137">
        <v>0.15459152000000001</v>
      </c>
      <c r="G57" s="136">
        <v>6.6632269999999993E-2</v>
      </c>
      <c r="H57" s="151">
        <v>83</v>
      </c>
      <c r="I57" s="152">
        <v>4</v>
      </c>
    </row>
    <row r="58" spans="1:9" ht="17.100000000000001" customHeight="1" x14ac:dyDescent="0.25">
      <c r="A58" s="134" t="s">
        <v>147</v>
      </c>
      <c r="B58" s="135">
        <v>2019</v>
      </c>
      <c r="C58" s="150">
        <v>21</v>
      </c>
      <c r="D58" s="134" t="s">
        <v>56</v>
      </c>
      <c r="E58" s="136">
        <v>0.82386557999999999</v>
      </c>
      <c r="F58" s="137">
        <v>9.6472409999999995E-2</v>
      </c>
      <c r="G58" s="136">
        <v>7.9662010000000005E-2</v>
      </c>
      <c r="H58" s="151">
        <v>87</v>
      </c>
      <c r="I58" s="152">
        <v>0</v>
      </c>
    </row>
    <row r="59" spans="1:9" ht="17.100000000000001" customHeight="1" x14ac:dyDescent="0.25">
      <c r="A59" s="134" t="s">
        <v>147</v>
      </c>
      <c r="B59" s="135">
        <v>2019</v>
      </c>
      <c r="C59" s="150">
        <v>22</v>
      </c>
      <c r="D59" s="134" t="s">
        <v>57</v>
      </c>
      <c r="E59" s="136">
        <v>0.92067487999999997</v>
      </c>
      <c r="F59" s="137">
        <v>3.6327449999999997E-2</v>
      </c>
      <c r="G59" s="136">
        <v>4.299766E-2</v>
      </c>
      <c r="H59" s="151">
        <v>87</v>
      </c>
      <c r="I59" s="152" t="s">
        <v>149</v>
      </c>
    </row>
    <row r="60" spans="1:9" ht="17.100000000000001" customHeight="1" x14ac:dyDescent="0.25">
      <c r="A60" s="134" t="s">
        <v>147</v>
      </c>
      <c r="B60" s="135">
        <v>2019</v>
      </c>
      <c r="C60" s="150">
        <v>23</v>
      </c>
      <c r="D60" s="134" t="s">
        <v>58</v>
      </c>
      <c r="E60" s="136">
        <v>0.92426136000000003</v>
      </c>
      <c r="F60" s="137">
        <v>3.0230759999999999E-2</v>
      </c>
      <c r="G60" s="136">
        <v>4.5507880000000001E-2</v>
      </c>
      <c r="H60" s="151">
        <v>87</v>
      </c>
      <c r="I60" s="152" t="s">
        <v>149</v>
      </c>
    </row>
    <row r="61" spans="1:9" ht="17.100000000000001" customHeight="1" x14ac:dyDescent="0.25">
      <c r="A61" s="134" t="s">
        <v>147</v>
      </c>
      <c r="B61" s="135">
        <v>2019</v>
      </c>
      <c r="C61" s="150">
        <v>24</v>
      </c>
      <c r="D61" s="134" t="s">
        <v>59</v>
      </c>
      <c r="E61" s="136">
        <v>0.85039737999999998</v>
      </c>
      <c r="F61" s="137">
        <v>9.4581789999999999E-2</v>
      </c>
      <c r="G61" s="136">
        <v>5.502083E-2</v>
      </c>
      <c r="H61" s="151">
        <v>87</v>
      </c>
      <c r="I61" s="152" t="s">
        <v>149</v>
      </c>
    </row>
    <row r="62" spans="1:9" ht="17.100000000000001" customHeight="1" x14ac:dyDescent="0.25">
      <c r="A62" s="134" t="s">
        <v>159</v>
      </c>
      <c r="B62" s="135">
        <v>2019</v>
      </c>
      <c r="C62" s="150">
        <v>25</v>
      </c>
      <c r="D62" s="134" t="s">
        <v>60</v>
      </c>
      <c r="E62" s="136">
        <v>0.87621662</v>
      </c>
      <c r="F62" s="137">
        <v>7.786216E-2</v>
      </c>
      <c r="G62" s="136">
        <v>4.5921219999999999E-2</v>
      </c>
      <c r="H62" s="151">
        <v>88</v>
      </c>
      <c r="I62" s="152" t="s">
        <v>149</v>
      </c>
    </row>
    <row r="63" spans="1:9" ht="35.1" customHeight="1" x14ac:dyDescent="0.25">
      <c r="A63" s="134" t="s">
        <v>147</v>
      </c>
      <c r="B63" s="135">
        <v>2019</v>
      </c>
      <c r="C63" s="150">
        <v>26</v>
      </c>
      <c r="D63" s="134" t="s">
        <v>61</v>
      </c>
      <c r="E63" s="136">
        <v>0.63038959000000006</v>
      </c>
      <c r="F63" s="137">
        <v>0.15078868000000001</v>
      </c>
      <c r="G63" s="136">
        <v>0.21882172999999999</v>
      </c>
      <c r="H63" s="151">
        <v>87</v>
      </c>
      <c r="I63" s="152">
        <v>0</v>
      </c>
    </row>
    <row r="64" spans="1:9" ht="17.100000000000001" customHeight="1" x14ac:dyDescent="0.25">
      <c r="A64" s="134" t="s">
        <v>147</v>
      </c>
      <c r="B64" s="135">
        <v>2019</v>
      </c>
      <c r="C64" s="150">
        <v>27</v>
      </c>
      <c r="D64" s="134" t="s">
        <v>62</v>
      </c>
      <c r="E64" s="136">
        <v>0.71562249</v>
      </c>
      <c r="F64" s="137">
        <v>0.17143694000000001</v>
      </c>
      <c r="G64" s="136">
        <v>0.11294057</v>
      </c>
      <c r="H64" s="151">
        <v>85</v>
      </c>
      <c r="I64" s="152">
        <v>1</v>
      </c>
    </row>
    <row r="65" spans="1:9" ht="17.100000000000001" customHeight="1" x14ac:dyDescent="0.25">
      <c r="A65" s="134" t="s">
        <v>147</v>
      </c>
      <c r="B65" s="135">
        <v>2019</v>
      </c>
      <c r="C65" s="150">
        <v>28</v>
      </c>
      <c r="D65" s="134" t="s">
        <v>160</v>
      </c>
      <c r="E65" s="136">
        <v>0.77998849999999997</v>
      </c>
      <c r="F65" s="137">
        <v>0.12354224</v>
      </c>
      <c r="G65" s="136">
        <v>9.6469250000000006E-2</v>
      </c>
      <c r="H65" s="151">
        <v>86</v>
      </c>
      <c r="I65" s="152">
        <v>1</v>
      </c>
    </row>
    <row r="66" spans="1:9" ht="35.1" customHeight="1" x14ac:dyDescent="0.25">
      <c r="A66" s="134" t="s">
        <v>147</v>
      </c>
      <c r="B66" s="135">
        <v>2019</v>
      </c>
      <c r="C66" s="150">
        <v>29</v>
      </c>
      <c r="D66" s="134" t="s">
        <v>64</v>
      </c>
      <c r="E66" s="136">
        <v>0.67770717000000003</v>
      </c>
      <c r="F66" s="137">
        <v>0.16708469000000001</v>
      </c>
      <c r="G66" s="136">
        <v>0.15520814999999999</v>
      </c>
      <c r="H66" s="151">
        <v>84</v>
      </c>
      <c r="I66" s="152">
        <v>3</v>
      </c>
    </row>
    <row r="67" spans="1:9" ht="35.1" customHeight="1" x14ac:dyDescent="0.25">
      <c r="A67" s="134" t="s">
        <v>159</v>
      </c>
      <c r="B67" s="135">
        <v>2019</v>
      </c>
      <c r="C67" s="150">
        <v>30</v>
      </c>
      <c r="D67" s="134" t="s">
        <v>65</v>
      </c>
      <c r="E67" s="136">
        <v>0.73753776000000004</v>
      </c>
      <c r="F67" s="137">
        <v>0.1640461</v>
      </c>
      <c r="G67" s="136">
        <v>9.8416139999999999E-2</v>
      </c>
      <c r="H67" s="151">
        <v>87</v>
      </c>
      <c r="I67" s="152">
        <v>0</v>
      </c>
    </row>
    <row r="68" spans="1:9" ht="17.100000000000001" customHeight="1" x14ac:dyDescent="0.25">
      <c r="A68" s="134" t="s">
        <v>147</v>
      </c>
      <c r="B68" s="135">
        <v>2019</v>
      </c>
      <c r="C68" s="150">
        <v>31</v>
      </c>
      <c r="D68" s="134" t="s">
        <v>66</v>
      </c>
      <c r="E68" s="136">
        <v>0.71597074000000005</v>
      </c>
      <c r="F68" s="137">
        <v>0.14312322999999999</v>
      </c>
      <c r="G68" s="136">
        <v>0.14090604000000001</v>
      </c>
      <c r="H68" s="151">
        <v>87</v>
      </c>
      <c r="I68" s="152">
        <v>0</v>
      </c>
    </row>
    <row r="69" spans="1:9" ht="17.100000000000001" customHeight="1" x14ac:dyDescent="0.25">
      <c r="A69" s="134" t="s">
        <v>147</v>
      </c>
      <c r="B69" s="135">
        <v>2019</v>
      </c>
      <c r="C69" s="150">
        <v>32</v>
      </c>
      <c r="D69" s="134" t="s">
        <v>67</v>
      </c>
      <c r="E69" s="136">
        <v>0.70852583999999996</v>
      </c>
      <c r="F69" s="137">
        <v>0.14162838999999999</v>
      </c>
      <c r="G69" s="136">
        <v>0.14984575999999999</v>
      </c>
      <c r="H69" s="151">
        <v>86</v>
      </c>
      <c r="I69" s="152">
        <v>2</v>
      </c>
    </row>
    <row r="70" spans="1:9" ht="35.1" customHeight="1" x14ac:dyDescent="0.25">
      <c r="A70" s="134" t="s">
        <v>161</v>
      </c>
      <c r="B70" s="135">
        <v>2019</v>
      </c>
      <c r="C70" s="150">
        <v>33</v>
      </c>
      <c r="D70" s="134" t="s">
        <v>162</v>
      </c>
      <c r="E70" s="136">
        <v>0.55797368999999997</v>
      </c>
      <c r="F70" s="137">
        <v>0.16614824</v>
      </c>
      <c r="G70" s="136">
        <v>0.27587806999999998</v>
      </c>
      <c r="H70" s="151">
        <v>87</v>
      </c>
      <c r="I70" s="152" t="s">
        <v>149</v>
      </c>
    </row>
    <row r="71" spans="1:9" ht="35.1" customHeight="1" x14ac:dyDescent="0.25">
      <c r="A71" s="134" t="s">
        <v>161</v>
      </c>
      <c r="B71" s="135">
        <v>2019</v>
      </c>
      <c r="C71" s="150">
        <v>34</v>
      </c>
      <c r="D71" s="134" t="s">
        <v>163</v>
      </c>
      <c r="E71" s="136">
        <v>0.69228272999999996</v>
      </c>
      <c r="F71" s="137">
        <v>0.15704735</v>
      </c>
      <c r="G71" s="136">
        <v>0.15066993000000001</v>
      </c>
      <c r="H71" s="151">
        <v>87</v>
      </c>
      <c r="I71" s="152" t="s">
        <v>149</v>
      </c>
    </row>
    <row r="72" spans="1:9" ht="35.1" customHeight="1" x14ac:dyDescent="0.25">
      <c r="A72" s="134" t="s">
        <v>161</v>
      </c>
      <c r="B72" s="135">
        <v>2019</v>
      </c>
      <c r="C72" s="150">
        <v>35</v>
      </c>
      <c r="D72" s="134" t="s">
        <v>164</v>
      </c>
      <c r="E72" s="136">
        <v>0.59905337000000003</v>
      </c>
      <c r="F72" s="137">
        <v>0.20825958</v>
      </c>
      <c r="G72" s="136">
        <v>0.19268705999999999</v>
      </c>
      <c r="H72" s="151">
        <v>87</v>
      </c>
      <c r="I72" s="152" t="s">
        <v>149</v>
      </c>
    </row>
    <row r="73" spans="1:9" ht="35.1" customHeight="1" x14ac:dyDescent="0.25">
      <c r="A73" s="134" t="s">
        <v>161</v>
      </c>
      <c r="B73" s="135">
        <v>2019</v>
      </c>
      <c r="C73" s="150">
        <v>36</v>
      </c>
      <c r="D73" s="134" t="s">
        <v>165</v>
      </c>
      <c r="E73" s="136">
        <v>0.78130790999999999</v>
      </c>
      <c r="F73" s="137">
        <v>8.7455500000000005E-2</v>
      </c>
      <c r="G73" s="136">
        <v>0.13123658999999999</v>
      </c>
      <c r="H73" s="151">
        <v>87</v>
      </c>
      <c r="I73" s="152" t="s">
        <v>149</v>
      </c>
    </row>
    <row r="74" spans="1:9" ht="35.1" customHeight="1" x14ac:dyDescent="0.25">
      <c r="A74" s="134" t="s">
        <v>161</v>
      </c>
      <c r="B74" s="135">
        <v>2019</v>
      </c>
      <c r="C74" s="150">
        <v>37</v>
      </c>
      <c r="D74" s="134" t="s">
        <v>72</v>
      </c>
      <c r="E74" s="136">
        <v>0.64054478999999998</v>
      </c>
      <c r="F74" s="137">
        <v>0.22218637999999999</v>
      </c>
      <c r="G74" s="136">
        <v>0.13726883000000001</v>
      </c>
      <c r="H74" s="151">
        <v>87</v>
      </c>
      <c r="I74" s="152" t="s">
        <v>149</v>
      </c>
    </row>
    <row r="75" spans="1:9" ht="35.1" customHeight="1" x14ac:dyDescent="0.25">
      <c r="A75" s="134" t="s">
        <v>161</v>
      </c>
      <c r="B75" s="135">
        <v>2019</v>
      </c>
      <c r="C75" s="150">
        <v>38</v>
      </c>
      <c r="D75" s="134" t="s">
        <v>166</v>
      </c>
      <c r="E75" s="136">
        <v>0.77340461999999999</v>
      </c>
      <c r="F75" s="137">
        <v>0.11953248</v>
      </c>
      <c r="G75" s="136">
        <v>0.1070629</v>
      </c>
      <c r="H75" s="151">
        <v>87</v>
      </c>
      <c r="I75" s="152" t="s">
        <v>149</v>
      </c>
    </row>
    <row r="76" spans="1:9" ht="17.100000000000001" customHeight="1" x14ac:dyDescent="0.25">
      <c r="A76" s="134" t="s">
        <v>147</v>
      </c>
      <c r="B76" s="135">
        <v>2018</v>
      </c>
      <c r="C76" s="150">
        <v>1</v>
      </c>
      <c r="D76" s="134" t="s">
        <v>148</v>
      </c>
      <c r="E76" s="136">
        <v>0.61676346000000004</v>
      </c>
      <c r="F76" s="137">
        <v>0.15844026</v>
      </c>
      <c r="G76" s="136">
        <v>0.22479626999999999</v>
      </c>
      <c r="H76" s="151">
        <v>90</v>
      </c>
      <c r="I76" s="152" t="s">
        <v>149</v>
      </c>
    </row>
    <row r="77" spans="1:9" ht="17.100000000000001" customHeight="1" x14ac:dyDescent="0.25">
      <c r="A77" s="134" t="s">
        <v>147</v>
      </c>
      <c r="B77" s="135">
        <v>2018</v>
      </c>
      <c r="C77" s="150">
        <v>2</v>
      </c>
      <c r="D77" s="134" t="s">
        <v>21</v>
      </c>
      <c r="E77" s="136">
        <v>0.64956725999999998</v>
      </c>
      <c r="F77" s="137">
        <v>0.11991265</v>
      </c>
      <c r="G77" s="136">
        <v>0.23052009000000001</v>
      </c>
      <c r="H77" s="151">
        <v>90</v>
      </c>
      <c r="I77" s="152" t="s">
        <v>149</v>
      </c>
    </row>
    <row r="78" spans="1:9" ht="17.100000000000001" customHeight="1" x14ac:dyDescent="0.25">
      <c r="A78" s="134" t="s">
        <v>147</v>
      </c>
      <c r="B78" s="135">
        <v>2018</v>
      </c>
      <c r="C78" s="150">
        <v>3</v>
      </c>
      <c r="D78" s="134" t="s">
        <v>23</v>
      </c>
      <c r="E78" s="136">
        <v>0.74704788</v>
      </c>
      <c r="F78" s="137">
        <v>0.11710731000000001</v>
      </c>
      <c r="G78" s="136">
        <v>0.13584481000000001</v>
      </c>
      <c r="H78" s="151">
        <v>90</v>
      </c>
      <c r="I78" s="152" t="s">
        <v>149</v>
      </c>
    </row>
    <row r="79" spans="1:9" ht="17.100000000000001" customHeight="1" x14ac:dyDescent="0.25">
      <c r="A79" s="134" t="s">
        <v>147</v>
      </c>
      <c r="B79" s="135">
        <v>2018</v>
      </c>
      <c r="C79" s="150">
        <v>4</v>
      </c>
      <c r="D79" s="134" t="s">
        <v>25</v>
      </c>
      <c r="E79" s="136">
        <v>0.81031343</v>
      </c>
      <c r="F79" s="137">
        <v>7.3002419999999998E-2</v>
      </c>
      <c r="G79" s="136">
        <v>0.11668415</v>
      </c>
      <c r="H79" s="151">
        <v>90</v>
      </c>
      <c r="I79" s="152" t="s">
        <v>149</v>
      </c>
    </row>
    <row r="80" spans="1:9" ht="17.100000000000001" customHeight="1" x14ac:dyDescent="0.25">
      <c r="A80" s="134" t="s">
        <v>147</v>
      </c>
      <c r="B80" s="135">
        <v>2018</v>
      </c>
      <c r="C80" s="150">
        <v>5</v>
      </c>
      <c r="D80" s="134" t="s">
        <v>150</v>
      </c>
      <c r="E80" s="136">
        <v>0.34487764999999998</v>
      </c>
      <c r="F80" s="137">
        <v>0.14459337999999999</v>
      </c>
      <c r="G80" s="136">
        <v>0.51052896999999997</v>
      </c>
      <c r="H80" s="151">
        <v>89</v>
      </c>
      <c r="I80" s="152">
        <v>0</v>
      </c>
    </row>
    <row r="81" spans="1:9" ht="17.100000000000001" customHeight="1" x14ac:dyDescent="0.25">
      <c r="A81" s="134" t="s">
        <v>147</v>
      </c>
      <c r="B81" s="135">
        <v>2018</v>
      </c>
      <c r="C81" s="150">
        <v>6</v>
      </c>
      <c r="D81" s="134" t="s">
        <v>151</v>
      </c>
      <c r="E81" s="136">
        <v>0.57574254000000002</v>
      </c>
      <c r="F81" s="137">
        <v>0.15710815</v>
      </c>
      <c r="G81" s="136">
        <v>0.26714932000000002</v>
      </c>
      <c r="H81" s="151">
        <v>89</v>
      </c>
      <c r="I81" s="152">
        <v>0</v>
      </c>
    </row>
    <row r="82" spans="1:9" ht="17.100000000000001" customHeight="1" x14ac:dyDescent="0.25">
      <c r="A82" s="134" t="s">
        <v>147</v>
      </c>
      <c r="B82" s="135">
        <v>2018</v>
      </c>
      <c r="C82" s="150">
        <v>7</v>
      </c>
      <c r="D82" s="134" t="s">
        <v>152</v>
      </c>
      <c r="E82" s="136">
        <v>0.87214427000000005</v>
      </c>
      <c r="F82" s="137">
        <v>4.4770839999999999E-2</v>
      </c>
      <c r="G82" s="136">
        <v>8.308488E-2</v>
      </c>
      <c r="H82" s="151">
        <v>89</v>
      </c>
      <c r="I82" s="152">
        <v>0</v>
      </c>
    </row>
    <row r="83" spans="1:9" ht="17.100000000000001" customHeight="1" x14ac:dyDescent="0.25">
      <c r="A83" s="134" t="s">
        <v>147</v>
      </c>
      <c r="B83" s="135">
        <v>2018</v>
      </c>
      <c r="C83" s="150">
        <v>8</v>
      </c>
      <c r="D83" s="134" t="s">
        <v>153</v>
      </c>
      <c r="E83" s="136">
        <v>0.54531269999999998</v>
      </c>
      <c r="F83" s="137">
        <v>0.25044730999999998</v>
      </c>
      <c r="G83" s="136">
        <v>0.20423999000000001</v>
      </c>
      <c r="H83" s="151">
        <v>85</v>
      </c>
      <c r="I83" s="152">
        <v>5</v>
      </c>
    </row>
    <row r="84" spans="1:9" ht="17.100000000000001" customHeight="1" x14ac:dyDescent="0.25">
      <c r="A84" s="134" t="s">
        <v>147</v>
      </c>
      <c r="B84" s="135">
        <v>2018</v>
      </c>
      <c r="C84" s="150">
        <v>9</v>
      </c>
      <c r="D84" s="134" t="s">
        <v>154</v>
      </c>
      <c r="E84" s="136">
        <v>0.87970499999999996</v>
      </c>
      <c r="F84" s="137">
        <v>6.4767829999999998E-2</v>
      </c>
      <c r="G84" s="136">
        <v>5.5527170000000001E-2</v>
      </c>
      <c r="H84" s="151">
        <v>89</v>
      </c>
      <c r="I84" s="152" t="s">
        <v>149</v>
      </c>
    </row>
    <row r="85" spans="1:9" ht="17.100000000000001" customHeight="1" x14ac:dyDescent="0.25">
      <c r="A85" s="134" t="s">
        <v>147</v>
      </c>
      <c r="B85" s="135">
        <v>2018</v>
      </c>
      <c r="C85" s="150">
        <v>10</v>
      </c>
      <c r="D85" s="134" t="s">
        <v>42</v>
      </c>
      <c r="E85" s="136">
        <v>0.43015911000000001</v>
      </c>
      <c r="F85" s="137">
        <v>0.27486617000000002</v>
      </c>
      <c r="G85" s="136">
        <v>0.29497472000000002</v>
      </c>
      <c r="H85" s="151">
        <v>72</v>
      </c>
      <c r="I85" s="152">
        <v>17</v>
      </c>
    </row>
    <row r="86" spans="1:9" ht="17.100000000000001" customHeight="1" x14ac:dyDescent="0.25">
      <c r="A86" s="134" t="s">
        <v>147</v>
      </c>
      <c r="B86" s="135">
        <v>2018</v>
      </c>
      <c r="C86" s="150">
        <v>12</v>
      </c>
      <c r="D86" s="134" t="s">
        <v>155</v>
      </c>
      <c r="E86" s="136">
        <v>0.35264769000000001</v>
      </c>
      <c r="F86" s="137">
        <v>0.32985140000000002</v>
      </c>
      <c r="G86" s="136">
        <v>0.31750089999999997</v>
      </c>
      <c r="H86" s="151">
        <v>79</v>
      </c>
      <c r="I86" s="152">
        <v>10</v>
      </c>
    </row>
    <row r="87" spans="1:9" ht="35.1" customHeight="1" x14ac:dyDescent="0.25">
      <c r="A87" s="134" t="s">
        <v>147</v>
      </c>
      <c r="B87" s="135">
        <v>2018</v>
      </c>
      <c r="C87" s="150">
        <v>13</v>
      </c>
      <c r="D87" s="134" t="s">
        <v>156</v>
      </c>
      <c r="E87" s="136">
        <v>0.87035247999999998</v>
      </c>
      <c r="F87" s="137">
        <v>7.0629259999999999E-2</v>
      </c>
      <c r="G87" s="136">
        <v>5.9018260000000003E-2</v>
      </c>
      <c r="H87" s="151">
        <v>89</v>
      </c>
      <c r="I87" s="152">
        <v>1</v>
      </c>
    </row>
    <row r="88" spans="1:9" ht="17.100000000000001" customHeight="1" x14ac:dyDescent="0.25">
      <c r="A88" s="134" t="s">
        <v>147</v>
      </c>
      <c r="B88" s="135">
        <v>2018</v>
      </c>
      <c r="C88" s="150">
        <v>14</v>
      </c>
      <c r="D88" s="134" t="s">
        <v>49</v>
      </c>
      <c r="E88" s="136">
        <v>0.60955358000000004</v>
      </c>
      <c r="F88" s="137">
        <v>0.13383489000000001</v>
      </c>
      <c r="G88" s="136">
        <v>0.25661152999999998</v>
      </c>
      <c r="H88" s="151">
        <v>89</v>
      </c>
      <c r="I88" s="152">
        <v>0</v>
      </c>
    </row>
    <row r="89" spans="1:9" ht="17.100000000000001" customHeight="1" x14ac:dyDescent="0.25">
      <c r="A89" s="134" t="s">
        <v>147</v>
      </c>
      <c r="B89" s="135">
        <v>2018</v>
      </c>
      <c r="C89" s="150">
        <v>15</v>
      </c>
      <c r="D89" s="134" t="s">
        <v>50</v>
      </c>
      <c r="E89" s="136">
        <v>0.83463206000000001</v>
      </c>
      <c r="F89" s="137">
        <v>0.10849325</v>
      </c>
      <c r="G89" s="136">
        <v>5.6874689999999999E-2</v>
      </c>
      <c r="H89" s="151">
        <v>88</v>
      </c>
      <c r="I89" s="152">
        <v>1</v>
      </c>
    </row>
    <row r="90" spans="1:9" ht="17.100000000000001" customHeight="1" x14ac:dyDescent="0.25">
      <c r="A90" s="134" t="s">
        <v>147</v>
      </c>
      <c r="B90" s="135">
        <v>2018</v>
      </c>
      <c r="C90" s="150">
        <v>16</v>
      </c>
      <c r="D90" s="134" t="s">
        <v>51</v>
      </c>
      <c r="E90" s="136">
        <v>0.82751726000000003</v>
      </c>
      <c r="F90" s="137">
        <v>0.11668812000000001</v>
      </c>
      <c r="G90" s="136">
        <v>5.5794620000000003E-2</v>
      </c>
      <c r="H90" s="151">
        <v>89</v>
      </c>
      <c r="I90" s="152">
        <v>0</v>
      </c>
    </row>
    <row r="91" spans="1:9" ht="17.100000000000001" customHeight="1" x14ac:dyDescent="0.25">
      <c r="A91" s="134" t="s">
        <v>147</v>
      </c>
      <c r="B91" s="135">
        <v>2018</v>
      </c>
      <c r="C91" s="150">
        <v>17</v>
      </c>
      <c r="D91" s="134" t="s">
        <v>157</v>
      </c>
      <c r="E91" s="136">
        <v>0.67630341999999999</v>
      </c>
      <c r="F91" s="137">
        <v>0.16650102</v>
      </c>
      <c r="G91" s="136">
        <v>0.15719556000000001</v>
      </c>
      <c r="H91" s="151">
        <v>90</v>
      </c>
      <c r="I91" s="152" t="s">
        <v>149</v>
      </c>
    </row>
    <row r="92" spans="1:9" ht="17.100000000000001" customHeight="1" x14ac:dyDescent="0.25">
      <c r="A92" s="134" t="s">
        <v>147</v>
      </c>
      <c r="B92" s="135">
        <v>2018</v>
      </c>
      <c r="C92" s="150">
        <v>18</v>
      </c>
      <c r="D92" s="134" t="s">
        <v>158</v>
      </c>
      <c r="E92" s="136">
        <v>0.68206526999999995</v>
      </c>
      <c r="F92" s="137">
        <v>0.10257231</v>
      </c>
      <c r="G92" s="136">
        <v>0.21536242</v>
      </c>
      <c r="H92" s="151">
        <v>85</v>
      </c>
      <c r="I92" s="152">
        <v>5</v>
      </c>
    </row>
    <row r="93" spans="1:9" ht="17.100000000000001" customHeight="1" x14ac:dyDescent="0.25">
      <c r="A93" s="134" t="s">
        <v>147</v>
      </c>
      <c r="B93" s="135">
        <v>2018</v>
      </c>
      <c r="C93" s="150">
        <v>19</v>
      </c>
      <c r="D93" s="134" t="s">
        <v>54</v>
      </c>
      <c r="E93" s="136">
        <v>0.84188856999999995</v>
      </c>
      <c r="F93" s="137">
        <v>5.0372020000000003E-2</v>
      </c>
      <c r="G93" s="136">
        <v>0.1077394</v>
      </c>
      <c r="H93" s="151">
        <v>89</v>
      </c>
      <c r="I93" s="152">
        <v>0</v>
      </c>
    </row>
    <row r="94" spans="1:9" ht="17.100000000000001" customHeight="1" x14ac:dyDescent="0.25">
      <c r="A94" s="134" t="s">
        <v>147</v>
      </c>
      <c r="B94" s="135">
        <v>2018</v>
      </c>
      <c r="C94" s="150">
        <v>20</v>
      </c>
      <c r="D94" s="134" t="s">
        <v>55</v>
      </c>
      <c r="E94" s="136">
        <v>0.72702591000000005</v>
      </c>
      <c r="F94" s="137">
        <v>0.17219371</v>
      </c>
      <c r="G94" s="136">
        <v>0.10078038</v>
      </c>
      <c r="H94" s="151">
        <v>87</v>
      </c>
      <c r="I94" s="152">
        <v>3</v>
      </c>
    </row>
    <row r="95" spans="1:9" ht="17.100000000000001" customHeight="1" x14ac:dyDescent="0.25">
      <c r="A95" s="134" t="s">
        <v>147</v>
      </c>
      <c r="B95" s="135">
        <v>2018</v>
      </c>
      <c r="C95" s="150">
        <v>21</v>
      </c>
      <c r="D95" s="134" t="s">
        <v>56</v>
      </c>
      <c r="E95" s="136">
        <v>0.75633424999999999</v>
      </c>
      <c r="F95" s="137">
        <v>8.6226839999999999E-2</v>
      </c>
      <c r="G95" s="136">
        <v>0.15743890999999999</v>
      </c>
      <c r="H95" s="151">
        <v>90</v>
      </c>
      <c r="I95" s="152">
        <v>0</v>
      </c>
    </row>
    <row r="96" spans="1:9" ht="17.100000000000001" customHeight="1" x14ac:dyDescent="0.25">
      <c r="A96" s="134" t="s">
        <v>147</v>
      </c>
      <c r="B96" s="135">
        <v>2018</v>
      </c>
      <c r="C96" s="150">
        <v>22</v>
      </c>
      <c r="D96" s="134" t="s">
        <v>57</v>
      </c>
      <c r="E96" s="136">
        <v>0.82079073999999996</v>
      </c>
      <c r="F96" s="137">
        <v>5.324835E-2</v>
      </c>
      <c r="G96" s="136">
        <v>0.12596091000000001</v>
      </c>
      <c r="H96" s="151">
        <v>90</v>
      </c>
      <c r="I96" s="152" t="s">
        <v>149</v>
      </c>
    </row>
    <row r="97" spans="1:9" ht="17.100000000000001" customHeight="1" x14ac:dyDescent="0.25">
      <c r="A97" s="134" t="s">
        <v>147</v>
      </c>
      <c r="B97" s="135">
        <v>2018</v>
      </c>
      <c r="C97" s="150">
        <v>23</v>
      </c>
      <c r="D97" s="134" t="s">
        <v>58</v>
      </c>
      <c r="E97" s="136">
        <v>0.81181318000000002</v>
      </c>
      <c r="F97" s="137">
        <v>8.6017739999999995E-2</v>
      </c>
      <c r="G97" s="136">
        <v>0.10216909</v>
      </c>
      <c r="H97" s="151">
        <v>90</v>
      </c>
      <c r="I97" s="152" t="s">
        <v>149</v>
      </c>
    </row>
    <row r="98" spans="1:9" ht="17.100000000000001" customHeight="1" x14ac:dyDescent="0.25">
      <c r="A98" s="134" t="s">
        <v>147</v>
      </c>
      <c r="B98" s="135">
        <v>2018</v>
      </c>
      <c r="C98" s="150">
        <v>24</v>
      </c>
      <c r="D98" s="134" t="s">
        <v>59</v>
      </c>
      <c r="E98" s="136">
        <v>0.77625767000000001</v>
      </c>
      <c r="F98" s="137">
        <v>8.8604180000000005E-2</v>
      </c>
      <c r="G98" s="136">
        <v>0.13513816000000001</v>
      </c>
      <c r="H98" s="151">
        <v>90</v>
      </c>
      <c r="I98" s="152" t="s">
        <v>149</v>
      </c>
    </row>
    <row r="99" spans="1:9" ht="17.100000000000001" customHeight="1" x14ac:dyDescent="0.25">
      <c r="A99" s="134" t="s">
        <v>159</v>
      </c>
      <c r="B99" s="135">
        <v>2018</v>
      </c>
      <c r="C99" s="150">
        <v>25</v>
      </c>
      <c r="D99" s="134" t="s">
        <v>60</v>
      </c>
      <c r="E99" s="136">
        <v>0.75656334000000003</v>
      </c>
      <c r="F99" s="137">
        <v>0.13100639</v>
      </c>
      <c r="G99" s="136">
        <v>0.11243027</v>
      </c>
      <c r="H99" s="151">
        <v>90</v>
      </c>
      <c r="I99" s="152" t="s">
        <v>149</v>
      </c>
    </row>
    <row r="100" spans="1:9" ht="35.1" customHeight="1" x14ac:dyDescent="0.25">
      <c r="A100" s="134" t="s">
        <v>147</v>
      </c>
      <c r="B100" s="135">
        <v>2018</v>
      </c>
      <c r="C100" s="150">
        <v>26</v>
      </c>
      <c r="D100" s="134" t="s">
        <v>61</v>
      </c>
      <c r="E100" s="136">
        <v>0.57142042000000004</v>
      </c>
      <c r="F100" s="137">
        <v>0.20748926000000001</v>
      </c>
      <c r="G100" s="136">
        <v>0.22109032000000001</v>
      </c>
      <c r="H100" s="151">
        <v>87</v>
      </c>
      <c r="I100" s="152">
        <v>1</v>
      </c>
    </row>
    <row r="101" spans="1:9" ht="17.100000000000001" customHeight="1" x14ac:dyDescent="0.25">
      <c r="A101" s="134" t="s">
        <v>147</v>
      </c>
      <c r="B101" s="135">
        <v>2018</v>
      </c>
      <c r="C101" s="150">
        <v>27</v>
      </c>
      <c r="D101" s="134" t="s">
        <v>62</v>
      </c>
      <c r="E101" s="136">
        <v>0.65607135000000005</v>
      </c>
      <c r="F101" s="137">
        <v>0.16561505000000001</v>
      </c>
      <c r="G101" s="136">
        <v>0.17831359999999999</v>
      </c>
      <c r="H101" s="151">
        <v>83</v>
      </c>
      <c r="I101" s="152">
        <v>5</v>
      </c>
    </row>
    <row r="102" spans="1:9" ht="17.100000000000001" customHeight="1" x14ac:dyDescent="0.25">
      <c r="A102" s="134" t="s">
        <v>147</v>
      </c>
      <c r="B102" s="135">
        <v>2018</v>
      </c>
      <c r="C102" s="150">
        <v>28</v>
      </c>
      <c r="D102" s="134" t="s">
        <v>160</v>
      </c>
      <c r="E102" s="136">
        <v>0.74852445999999995</v>
      </c>
      <c r="F102" s="137">
        <v>0.12295056</v>
      </c>
      <c r="G102" s="136">
        <v>0.12852499000000001</v>
      </c>
      <c r="H102" s="151">
        <v>84</v>
      </c>
      <c r="I102" s="152">
        <v>1</v>
      </c>
    </row>
    <row r="103" spans="1:9" ht="35.1" customHeight="1" x14ac:dyDescent="0.25">
      <c r="A103" s="134" t="s">
        <v>147</v>
      </c>
      <c r="B103" s="135">
        <v>2018</v>
      </c>
      <c r="C103" s="150">
        <v>29</v>
      </c>
      <c r="D103" s="134" t="s">
        <v>64</v>
      </c>
      <c r="E103" s="136">
        <v>0.63879516000000003</v>
      </c>
      <c r="F103" s="137">
        <v>0.13684062</v>
      </c>
      <c r="G103" s="136">
        <v>0.22436422</v>
      </c>
      <c r="H103" s="151">
        <v>85</v>
      </c>
      <c r="I103" s="152">
        <v>3</v>
      </c>
    </row>
    <row r="104" spans="1:9" ht="35.1" customHeight="1" x14ac:dyDescent="0.25">
      <c r="A104" s="134" t="s">
        <v>159</v>
      </c>
      <c r="B104" s="135">
        <v>2018</v>
      </c>
      <c r="C104" s="150">
        <v>30</v>
      </c>
      <c r="D104" s="134" t="s">
        <v>65</v>
      </c>
      <c r="E104" s="136">
        <v>0.67041072000000002</v>
      </c>
      <c r="F104" s="137">
        <v>0.19941548000000001</v>
      </c>
      <c r="G104" s="136">
        <v>0.13017381</v>
      </c>
      <c r="H104" s="151">
        <v>87</v>
      </c>
      <c r="I104" s="152">
        <v>1</v>
      </c>
    </row>
    <row r="105" spans="1:9" ht="17.100000000000001" customHeight="1" x14ac:dyDescent="0.25">
      <c r="A105" s="134" t="s">
        <v>147</v>
      </c>
      <c r="B105" s="135">
        <v>2018</v>
      </c>
      <c r="C105" s="150">
        <v>31</v>
      </c>
      <c r="D105" s="134" t="s">
        <v>66</v>
      </c>
      <c r="E105" s="136">
        <v>0.66044860000000005</v>
      </c>
      <c r="F105" s="137">
        <v>0.17536688</v>
      </c>
      <c r="G105" s="136">
        <v>0.16418452</v>
      </c>
      <c r="H105" s="151">
        <v>87</v>
      </c>
      <c r="I105" s="152">
        <v>2</v>
      </c>
    </row>
    <row r="106" spans="1:9" ht="17.100000000000001" customHeight="1" x14ac:dyDescent="0.25">
      <c r="A106" s="134" t="s">
        <v>147</v>
      </c>
      <c r="B106" s="135">
        <v>2018</v>
      </c>
      <c r="C106" s="150">
        <v>32</v>
      </c>
      <c r="D106" s="134" t="s">
        <v>67</v>
      </c>
      <c r="E106" s="136">
        <v>0.66078364000000001</v>
      </c>
      <c r="F106" s="137">
        <v>0.16368916999999999</v>
      </c>
      <c r="G106" s="136">
        <v>0.17552719</v>
      </c>
      <c r="H106" s="151">
        <v>82</v>
      </c>
      <c r="I106" s="152">
        <v>6</v>
      </c>
    </row>
    <row r="107" spans="1:9" ht="35.1" customHeight="1" x14ac:dyDescent="0.25">
      <c r="A107" s="134" t="s">
        <v>161</v>
      </c>
      <c r="B107" s="135">
        <v>2018</v>
      </c>
      <c r="C107" s="150">
        <v>33</v>
      </c>
      <c r="D107" s="134" t="s">
        <v>162</v>
      </c>
      <c r="E107" s="136">
        <v>0.53529247999999996</v>
      </c>
      <c r="F107" s="137">
        <v>0.20022064000000001</v>
      </c>
      <c r="G107" s="136">
        <v>0.26448687999999998</v>
      </c>
      <c r="H107" s="151">
        <v>88</v>
      </c>
      <c r="I107" s="152" t="s">
        <v>149</v>
      </c>
    </row>
    <row r="108" spans="1:9" ht="35.1" customHeight="1" x14ac:dyDescent="0.25">
      <c r="A108" s="134" t="s">
        <v>161</v>
      </c>
      <c r="B108" s="135">
        <v>2018</v>
      </c>
      <c r="C108" s="150">
        <v>34</v>
      </c>
      <c r="D108" s="134" t="s">
        <v>163</v>
      </c>
      <c r="E108" s="136">
        <v>0.64177768999999996</v>
      </c>
      <c r="F108" s="137">
        <v>0.12166456</v>
      </c>
      <c r="G108" s="136">
        <v>0.23655776000000001</v>
      </c>
      <c r="H108" s="151">
        <v>88</v>
      </c>
      <c r="I108" s="152" t="s">
        <v>149</v>
      </c>
    </row>
    <row r="109" spans="1:9" ht="35.1" customHeight="1" x14ac:dyDescent="0.25">
      <c r="A109" s="134" t="s">
        <v>161</v>
      </c>
      <c r="B109" s="135">
        <v>2018</v>
      </c>
      <c r="C109" s="150">
        <v>35</v>
      </c>
      <c r="D109" s="134" t="s">
        <v>164</v>
      </c>
      <c r="E109" s="136">
        <v>0.63039597999999997</v>
      </c>
      <c r="F109" s="137">
        <v>0.13717434000000001</v>
      </c>
      <c r="G109" s="136">
        <v>0.23242968</v>
      </c>
      <c r="H109" s="151">
        <v>88</v>
      </c>
      <c r="I109" s="152" t="s">
        <v>149</v>
      </c>
    </row>
    <row r="110" spans="1:9" ht="35.1" customHeight="1" x14ac:dyDescent="0.25">
      <c r="A110" s="134" t="s">
        <v>161</v>
      </c>
      <c r="B110" s="135">
        <v>2018</v>
      </c>
      <c r="C110" s="150">
        <v>36</v>
      </c>
      <c r="D110" s="134" t="s">
        <v>165</v>
      </c>
      <c r="E110" s="136">
        <v>0.68612448000000004</v>
      </c>
      <c r="F110" s="137">
        <v>0.15600977999999999</v>
      </c>
      <c r="G110" s="136">
        <v>0.15786574</v>
      </c>
      <c r="H110" s="151">
        <v>88</v>
      </c>
      <c r="I110" s="152" t="s">
        <v>149</v>
      </c>
    </row>
    <row r="111" spans="1:9" ht="35.1" customHeight="1" x14ac:dyDescent="0.25">
      <c r="A111" s="134" t="s">
        <v>161</v>
      </c>
      <c r="B111" s="135">
        <v>2018</v>
      </c>
      <c r="C111" s="150">
        <v>37</v>
      </c>
      <c r="D111" s="134" t="s">
        <v>72</v>
      </c>
      <c r="E111" s="136">
        <v>0.54608118999999999</v>
      </c>
      <c r="F111" s="137">
        <v>0.21260388</v>
      </c>
      <c r="G111" s="136">
        <v>0.24131491999999999</v>
      </c>
      <c r="H111" s="151">
        <v>88</v>
      </c>
      <c r="I111" s="152" t="s">
        <v>149</v>
      </c>
    </row>
    <row r="112" spans="1:9" ht="35.1" customHeight="1" x14ac:dyDescent="0.25">
      <c r="A112" s="134" t="s">
        <v>161</v>
      </c>
      <c r="B112" s="135">
        <v>2018</v>
      </c>
      <c r="C112" s="150">
        <v>38</v>
      </c>
      <c r="D112" s="134" t="s">
        <v>166</v>
      </c>
      <c r="E112" s="136">
        <v>0.65281586000000003</v>
      </c>
      <c r="F112" s="137">
        <v>0.13250455999999999</v>
      </c>
      <c r="G112" s="136">
        <v>0.21467956999999999</v>
      </c>
      <c r="H112" s="151">
        <v>88</v>
      </c>
      <c r="I112" s="152" t="s">
        <v>149</v>
      </c>
    </row>
    <row r="113" spans="1:9" ht="17.100000000000001" customHeight="1" x14ac:dyDescent="0.25">
      <c r="A113" s="134" t="s">
        <v>147</v>
      </c>
      <c r="B113" s="135">
        <v>2017</v>
      </c>
      <c r="C113" s="150">
        <v>1</v>
      </c>
      <c r="D113" s="134" t="s">
        <v>148</v>
      </c>
      <c r="E113" s="136">
        <v>0.71307458000000001</v>
      </c>
      <c r="F113" s="137">
        <v>0.18202797000000001</v>
      </c>
      <c r="G113" s="136">
        <v>0.10489746</v>
      </c>
      <c r="H113" s="151">
        <v>109</v>
      </c>
      <c r="I113" s="152" t="s">
        <v>149</v>
      </c>
    </row>
    <row r="114" spans="1:9" ht="17.100000000000001" customHeight="1" x14ac:dyDescent="0.25">
      <c r="A114" s="134" t="s">
        <v>147</v>
      </c>
      <c r="B114" s="135">
        <v>2017</v>
      </c>
      <c r="C114" s="150">
        <v>2</v>
      </c>
      <c r="D114" s="134" t="s">
        <v>21</v>
      </c>
      <c r="E114" s="136">
        <v>0.71378251999999998</v>
      </c>
      <c r="F114" s="137">
        <v>0.16490651000000001</v>
      </c>
      <c r="G114" s="136">
        <v>0.12131097</v>
      </c>
      <c r="H114" s="151">
        <v>109</v>
      </c>
      <c r="I114" s="152" t="s">
        <v>149</v>
      </c>
    </row>
    <row r="115" spans="1:9" ht="17.100000000000001" customHeight="1" x14ac:dyDescent="0.25">
      <c r="A115" s="134" t="s">
        <v>147</v>
      </c>
      <c r="B115" s="135">
        <v>2017</v>
      </c>
      <c r="C115" s="150">
        <v>3</v>
      </c>
      <c r="D115" s="134" t="s">
        <v>23</v>
      </c>
      <c r="E115" s="136">
        <v>0.78498899</v>
      </c>
      <c r="F115" s="137">
        <v>9.6234539999999993E-2</v>
      </c>
      <c r="G115" s="136">
        <v>0.11877647</v>
      </c>
      <c r="H115" s="151">
        <v>108</v>
      </c>
      <c r="I115" s="152" t="s">
        <v>149</v>
      </c>
    </row>
    <row r="116" spans="1:9" ht="17.100000000000001" customHeight="1" x14ac:dyDescent="0.25">
      <c r="A116" s="134" t="s">
        <v>147</v>
      </c>
      <c r="B116" s="135">
        <v>2017</v>
      </c>
      <c r="C116" s="150">
        <v>4</v>
      </c>
      <c r="D116" s="134" t="s">
        <v>25</v>
      </c>
      <c r="E116" s="136">
        <v>0.85845990999999999</v>
      </c>
      <c r="F116" s="137">
        <v>5.5852119999999998E-2</v>
      </c>
      <c r="G116" s="136">
        <v>8.5687970000000002E-2</v>
      </c>
      <c r="H116" s="151">
        <v>108</v>
      </c>
      <c r="I116" s="152" t="s">
        <v>149</v>
      </c>
    </row>
    <row r="117" spans="1:9" ht="17.100000000000001" customHeight="1" x14ac:dyDescent="0.25">
      <c r="A117" s="134" t="s">
        <v>147</v>
      </c>
      <c r="B117" s="135">
        <v>2017</v>
      </c>
      <c r="C117" s="150">
        <v>5</v>
      </c>
      <c r="D117" s="134" t="s">
        <v>150</v>
      </c>
      <c r="E117" s="136">
        <v>0.46683341</v>
      </c>
      <c r="F117" s="137">
        <v>0.23299877999999999</v>
      </c>
      <c r="G117" s="136">
        <v>0.30016780999999998</v>
      </c>
      <c r="H117" s="151">
        <v>108</v>
      </c>
      <c r="I117" s="152">
        <v>0</v>
      </c>
    </row>
    <row r="118" spans="1:9" ht="17.100000000000001" customHeight="1" x14ac:dyDescent="0.25">
      <c r="A118" s="134" t="s">
        <v>147</v>
      </c>
      <c r="B118" s="135">
        <v>2017</v>
      </c>
      <c r="C118" s="150">
        <v>6</v>
      </c>
      <c r="D118" s="134" t="s">
        <v>151</v>
      </c>
      <c r="E118" s="136">
        <v>0.62348935000000005</v>
      </c>
      <c r="F118" s="137">
        <v>0.17880846</v>
      </c>
      <c r="G118" s="136">
        <v>0.19770219</v>
      </c>
      <c r="H118" s="151">
        <v>105</v>
      </c>
      <c r="I118" s="152">
        <v>0</v>
      </c>
    </row>
    <row r="119" spans="1:9" ht="17.100000000000001" customHeight="1" x14ac:dyDescent="0.25">
      <c r="A119" s="134" t="s">
        <v>147</v>
      </c>
      <c r="B119" s="135">
        <v>2017</v>
      </c>
      <c r="C119" s="150">
        <v>7</v>
      </c>
      <c r="D119" s="134" t="s">
        <v>189</v>
      </c>
      <c r="E119" s="136">
        <v>0.89125600000000005</v>
      </c>
      <c r="F119" s="137">
        <v>7.8985070000000004E-2</v>
      </c>
      <c r="G119" s="136">
        <v>2.9758940000000001E-2</v>
      </c>
      <c r="H119" s="151">
        <v>109</v>
      </c>
      <c r="I119" s="152">
        <v>0</v>
      </c>
    </row>
    <row r="120" spans="1:9" ht="17.100000000000001" customHeight="1" x14ac:dyDescent="0.25">
      <c r="A120" s="134" t="s">
        <v>147</v>
      </c>
      <c r="B120" s="135">
        <v>2017</v>
      </c>
      <c r="C120" s="150">
        <v>8</v>
      </c>
      <c r="D120" s="134" t="s">
        <v>153</v>
      </c>
      <c r="E120" s="136">
        <v>0.58533946999999997</v>
      </c>
      <c r="F120" s="137">
        <v>0.18659228</v>
      </c>
      <c r="G120" s="136">
        <v>0.22806825</v>
      </c>
      <c r="H120" s="151">
        <v>107</v>
      </c>
      <c r="I120" s="152">
        <v>2</v>
      </c>
    </row>
    <row r="121" spans="1:9" ht="17.100000000000001" customHeight="1" x14ac:dyDescent="0.25">
      <c r="A121" s="134" t="s">
        <v>147</v>
      </c>
      <c r="B121" s="135">
        <v>2017</v>
      </c>
      <c r="C121" s="150">
        <v>9</v>
      </c>
      <c r="D121" s="134" t="s">
        <v>154</v>
      </c>
      <c r="E121" s="136">
        <v>0.88875857999999996</v>
      </c>
      <c r="F121" s="137">
        <v>8.4367360000000002E-2</v>
      </c>
      <c r="G121" s="136">
        <v>2.6874060000000002E-2</v>
      </c>
      <c r="H121" s="151">
        <v>107</v>
      </c>
      <c r="I121" s="152" t="s">
        <v>149</v>
      </c>
    </row>
    <row r="122" spans="1:9" ht="17.100000000000001" customHeight="1" x14ac:dyDescent="0.25">
      <c r="A122" s="134" t="s">
        <v>147</v>
      </c>
      <c r="B122" s="135">
        <v>2017</v>
      </c>
      <c r="C122" s="150">
        <v>10</v>
      </c>
      <c r="D122" s="134" t="s">
        <v>42</v>
      </c>
      <c r="E122" s="136">
        <v>0.45986730999999997</v>
      </c>
      <c r="F122" s="137">
        <v>0.33761348000000002</v>
      </c>
      <c r="G122" s="136">
        <v>0.20251921000000001</v>
      </c>
      <c r="H122" s="151">
        <v>90</v>
      </c>
      <c r="I122" s="152">
        <v>19</v>
      </c>
    </row>
    <row r="123" spans="1:9" ht="17.100000000000001" customHeight="1" x14ac:dyDescent="0.25">
      <c r="A123" s="134" t="s">
        <v>147</v>
      </c>
      <c r="B123" s="135">
        <v>2017</v>
      </c>
      <c r="C123" s="150">
        <v>12</v>
      </c>
      <c r="D123" s="134" t="s">
        <v>155</v>
      </c>
      <c r="E123" s="136">
        <v>0.55452902000000004</v>
      </c>
      <c r="F123" s="137">
        <v>0.26249569</v>
      </c>
      <c r="G123" s="136">
        <v>0.18297529000000001</v>
      </c>
      <c r="H123" s="151">
        <v>101</v>
      </c>
      <c r="I123" s="152">
        <v>8</v>
      </c>
    </row>
    <row r="124" spans="1:9" ht="35.1" customHeight="1" x14ac:dyDescent="0.25">
      <c r="A124" s="134" t="s">
        <v>147</v>
      </c>
      <c r="B124" s="135">
        <v>2017</v>
      </c>
      <c r="C124" s="150">
        <v>13</v>
      </c>
      <c r="D124" s="134" t="s">
        <v>190</v>
      </c>
      <c r="E124" s="136">
        <v>0.83697286999999998</v>
      </c>
      <c r="F124" s="137">
        <v>0.12555205999999999</v>
      </c>
      <c r="G124" s="136">
        <v>3.7475069999999999E-2</v>
      </c>
      <c r="H124" s="151">
        <v>107</v>
      </c>
      <c r="I124" s="152">
        <v>0</v>
      </c>
    </row>
    <row r="125" spans="1:9" ht="17.100000000000001" customHeight="1" x14ac:dyDescent="0.25">
      <c r="A125" s="134" t="s">
        <v>147</v>
      </c>
      <c r="B125" s="135">
        <v>2017</v>
      </c>
      <c r="C125" s="150">
        <v>14</v>
      </c>
      <c r="D125" s="134" t="s">
        <v>49</v>
      </c>
      <c r="E125" s="136">
        <v>0.68194016000000002</v>
      </c>
      <c r="F125" s="137">
        <v>0.15459102999999999</v>
      </c>
      <c r="G125" s="136">
        <v>0.16346880999999999</v>
      </c>
      <c r="H125" s="151">
        <v>106</v>
      </c>
      <c r="I125" s="152">
        <v>2</v>
      </c>
    </row>
    <row r="126" spans="1:9" ht="17.100000000000001" customHeight="1" x14ac:dyDescent="0.25">
      <c r="A126" s="134" t="s">
        <v>147</v>
      </c>
      <c r="B126" s="135">
        <v>2017</v>
      </c>
      <c r="C126" s="150">
        <v>15</v>
      </c>
      <c r="D126" s="134" t="s">
        <v>50</v>
      </c>
      <c r="E126" s="136">
        <v>0.84370265</v>
      </c>
      <c r="F126" s="137">
        <v>0.1169613</v>
      </c>
      <c r="G126" s="136">
        <v>3.9336059999999999E-2</v>
      </c>
      <c r="H126" s="151">
        <v>105</v>
      </c>
      <c r="I126" s="152">
        <v>3</v>
      </c>
    </row>
    <row r="127" spans="1:9" ht="17.100000000000001" customHeight="1" x14ac:dyDescent="0.25">
      <c r="A127" s="134" t="s">
        <v>147</v>
      </c>
      <c r="B127" s="135">
        <v>2017</v>
      </c>
      <c r="C127" s="150">
        <v>16</v>
      </c>
      <c r="D127" s="134" t="s">
        <v>51</v>
      </c>
      <c r="E127" s="136">
        <v>0.87539604000000004</v>
      </c>
      <c r="F127" s="137">
        <v>6.9574789999999997E-2</v>
      </c>
      <c r="G127" s="136">
        <v>5.5029170000000002E-2</v>
      </c>
      <c r="H127" s="151">
        <v>108</v>
      </c>
      <c r="I127" s="152">
        <v>0</v>
      </c>
    </row>
    <row r="128" spans="1:9" ht="17.100000000000001" customHeight="1" x14ac:dyDescent="0.25">
      <c r="A128" s="134" t="s">
        <v>147</v>
      </c>
      <c r="B128" s="135">
        <v>2017</v>
      </c>
      <c r="C128" s="150">
        <v>17</v>
      </c>
      <c r="D128" s="134" t="s">
        <v>157</v>
      </c>
      <c r="E128" s="136">
        <v>0.74807261999999997</v>
      </c>
      <c r="F128" s="137">
        <v>0.14693216000000001</v>
      </c>
      <c r="G128" s="136">
        <v>0.10499522</v>
      </c>
      <c r="H128" s="151">
        <v>108</v>
      </c>
      <c r="I128" s="152" t="s">
        <v>149</v>
      </c>
    </row>
    <row r="129" spans="1:9" ht="17.100000000000001" customHeight="1" x14ac:dyDescent="0.25">
      <c r="A129" s="134" t="s">
        <v>147</v>
      </c>
      <c r="B129" s="135">
        <v>2017</v>
      </c>
      <c r="C129" s="150">
        <v>18</v>
      </c>
      <c r="D129" s="134" t="s">
        <v>158</v>
      </c>
      <c r="E129" s="136">
        <v>0.63656771999999995</v>
      </c>
      <c r="F129" s="137">
        <v>0.18551238</v>
      </c>
      <c r="G129" s="136">
        <v>0.17791989999999999</v>
      </c>
      <c r="H129" s="151">
        <v>105</v>
      </c>
      <c r="I129" s="152">
        <v>3</v>
      </c>
    </row>
    <row r="130" spans="1:9" ht="17.100000000000001" customHeight="1" x14ac:dyDescent="0.25">
      <c r="A130" s="134" t="s">
        <v>147</v>
      </c>
      <c r="B130" s="135">
        <v>2017</v>
      </c>
      <c r="C130" s="150">
        <v>19</v>
      </c>
      <c r="D130" s="134" t="s">
        <v>54</v>
      </c>
      <c r="E130" s="136">
        <v>0.96182365999999997</v>
      </c>
      <c r="F130" s="137">
        <v>0</v>
      </c>
      <c r="G130" s="136">
        <v>3.8176340000000003E-2</v>
      </c>
      <c r="H130" s="151">
        <v>108</v>
      </c>
      <c r="I130" s="152">
        <v>0</v>
      </c>
    </row>
    <row r="131" spans="1:9" ht="17.100000000000001" customHeight="1" x14ac:dyDescent="0.25">
      <c r="A131" s="134" t="s">
        <v>147</v>
      </c>
      <c r="B131" s="135">
        <v>2017</v>
      </c>
      <c r="C131" s="150">
        <v>20</v>
      </c>
      <c r="D131" s="134" t="s">
        <v>55</v>
      </c>
      <c r="E131" s="136">
        <v>0.83683589999999997</v>
      </c>
      <c r="F131" s="137">
        <v>9.6561690000000006E-2</v>
      </c>
      <c r="G131" s="136">
        <v>6.6602400000000006E-2</v>
      </c>
      <c r="H131" s="151">
        <v>102</v>
      </c>
      <c r="I131" s="152">
        <v>4</v>
      </c>
    </row>
    <row r="132" spans="1:9" ht="17.100000000000001" customHeight="1" x14ac:dyDescent="0.25">
      <c r="A132" s="134" t="s">
        <v>147</v>
      </c>
      <c r="B132" s="135">
        <v>2017</v>
      </c>
      <c r="C132" s="150">
        <v>21</v>
      </c>
      <c r="D132" s="134" t="s">
        <v>56</v>
      </c>
      <c r="E132" s="136">
        <v>0.80476263999999997</v>
      </c>
      <c r="F132" s="137">
        <v>0.12651114999999999</v>
      </c>
      <c r="G132" s="136">
        <v>6.8726209999999996E-2</v>
      </c>
      <c r="H132" s="151">
        <v>107</v>
      </c>
      <c r="I132" s="152">
        <v>0</v>
      </c>
    </row>
    <row r="133" spans="1:9" ht="17.100000000000001" customHeight="1" x14ac:dyDescent="0.25">
      <c r="A133" s="134" t="s">
        <v>147</v>
      </c>
      <c r="B133" s="135">
        <v>2017</v>
      </c>
      <c r="C133" s="150">
        <v>22</v>
      </c>
      <c r="D133" s="134" t="s">
        <v>57</v>
      </c>
      <c r="E133" s="136">
        <v>0.90217526000000003</v>
      </c>
      <c r="F133" s="137">
        <v>4.8346409999999999E-2</v>
      </c>
      <c r="G133" s="136">
        <v>4.9478330000000001E-2</v>
      </c>
      <c r="H133" s="151">
        <v>108</v>
      </c>
      <c r="I133" s="152" t="s">
        <v>149</v>
      </c>
    </row>
    <row r="134" spans="1:9" ht="17.100000000000001" customHeight="1" x14ac:dyDescent="0.25">
      <c r="A134" s="134" t="s">
        <v>147</v>
      </c>
      <c r="B134" s="135">
        <v>2017</v>
      </c>
      <c r="C134" s="150">
        <v>23</v>
      </c>
      <c r="D134" s="134" t="s">
        <v>58</v>
      </c>
      <c r="E134" s="136">
        <v>0.89329767999999998</v>
      </c>
      <c r="F134" s="137">
        <v>4.3889640000000001E-2</v>
      </c>
      <c r="G134" s="136">
        <v>6.2812679999999996E-2</v>
      </c>
      <c r="H134" s="151">
        <v>108</v>
      </c>
      <c r="I134" s="152" t="s">
        <v>149</v>
      </c>
    </row>
    <row r="135" spans="1:9" ht="17.100000000000001" customHeight="1" x14ac:dyDescent="0.25">
      <c r="A135" s="134" t="s">
        <v>147</v>
      </c>
      <c r="B135" s="135">
        <v>2017</v>
      </c>
      <c r="C135" s="150">
        <v>24</v>
      </c>
      <c r="D135" s="134" t="s">
        <v>59</v>
      </c>
      <c r="E135" s="136">
        <v>0.87407323999999997</v>
      </c>
      <c r="F135" s="137">
        <v>5.2655970000000003E-2</v>
      </c>
      <c r="G135" s="136">
        <v>7.3270790000000002E-2</v>
      </c>
      <c r="H135" s="151">
        <v>107</v>
      </c>
      <c r="I135" s="152" t="s">
        <v>149</v>
      </c>
    </row>
    <row r="136" spans="1:9" ht="17.100000000000001" customHeight="1" x14ac:dyDescent="0.25">
      <c r="A136" s="134" t="s">
        <v>159</v>
      </c>
      <c r="B136" s="135">
        <v>2017</v>
      </c>
      <c r="C136" s="150">
        <v>25</v>
      </c>
      <c r="D136" s="134" t="s">
        <v>60</v>
      </c>
      <c r="E136" s="136">
        <v>0.83716263999999996</v>
      </c>
      <c r="F136" s="137">
        <v>0.11175509</v>
      </c>
      <c r="G136" s="136">
        <v>5.1082269999999999E-2</v>
      </c>
      <c r="H136" s="151">
        <v>108</v>
      </c>
      <c r="I136" s="152" t="s">
        <v>149</v>
      </c>
    </row>
    <row r="137" spans="1:9" ht="35.1" customHeight="1" x14ac:dyDescent="0.25">
      <c r="A137" s="134" t="s">
        <v>147</v>
      </c>
      <c r="B137" s="135">
        <v>2017</v>
      </c>
      <c r="C137" s="150">
        <v>26</v>
      </c>
      <c r="D137" s="134" t="s">
        <v>61</v>
      </c>
      <c r="E137" s="136">
        <v>0.62552686999999996</v>
      </c>
      <c r="F137" s="137">
        <v>0.16385741000000001</v>
      </c>
      <c r="G137" s="136">
        <v>0.21061572000000001</v>
      </c>
      <c r="H137" s="151">
        <v>108</v>
      </c>
      <c r="I137" s="152">
        <v>0</v>
      </c>
    </row>
    <row r="138" spans="1:9" ht="17.100000000000001" customHeight="1" x14ac:dyDescent="0.25">
      <c r="A138" s="134" t="s">
        <v>147</v>
      </c>
      <c r="B138" s="135">
        <v>2017</v>
      </c>
      <c r="C138" s="150">
        <v>27</v>
      </c>
      <c r="D138" s="134" t="s">
        <v>62</v>
      </c>
      <c r="E138" s="136">
        <v>0.63578354000000004</v>
      </c>
      <c r="F138" s="137">
        <v>0.21532993</v>
      </c>
      <c r="G138" s="136">
        <v>0.14888652999999999</v>
      </c>
      <c r="H138" s="151">
        <v>105</v>
      </c>
      <c r="I138" s="152">
        <v>2</v>
      </c>
    </row>
    <row r="139" spans="1:9" ht="17.100000000000001" customHeight="1" x14ac:dyDescent="0.25">
      <c r="A139" s="134" t="s">
        <v>147</v>
      </c>
      <c r="B139" s="135">
        <v>2017</v>
      </c>
      <c r="C139" s="150">
        <v>28</v>
      </c>
      <c r="D139" s="134" t="s">
        <v>191</v>
      </c>
      <c r="E139" s="136">
        <v>0.77122919000000001</v>
      </c>
      <c r="F139" s="137">
        <v>0.15031870999999999</v>
      </c>
      <c r="G139" s="136">
        <v>7.8452099999999997E-2</v>
      </c>
      <c r="H139" s="151">
        <v>106</v>
      </c>
      <c r="I139" s="152">
        <v>2</v>
      </c>
    </row>
    <row r="140" spans="1:9" ht="35.1" customHeight="1" x14ac:dyDescent="0.25">
      <c r="A140" s="134" t="s">
        <v>147</v>
      </c>
      <c r="B140" s="135">
        <v>2017</v>
      </c>
      <c r="C140" s="150">
        <v>29</v>
      </c>
      <c r="D140" s="134" t="s">
        <v>64</v>
      </c>
      <c r="E140" s="136">
        <v>0.72408859000000003</v>
      </c>
      <c r="F140" s="137">
        <v>0.16118667</v>
      </c>
      <c r="G140" s="136">
        <v>0.11472474000000001</v>
      </c>
      <c r="H140" s="151">
        <v>107</v>
      </c>
      <c r="I140" s="152">
        <v>1</v>
      </c>
    </row>
    <row r="141" spans="1:9" ht="35.1" customHeight="1" x14ac:dyDescent="0.25">
      <c r="A141" s="134" t="s">
        <v>159</v>
      </c>
      <c r="B141" s="135">
        <v>2017</v>
      </c>
      <c r="C141" s="150">
        <v>30</v>
      </c>
      <c r="D141" s="134" t="s">
        <v>65</v>
      </c>
      <c r="E141" s="136">
        <v>0.84057247999999996</v>
      </c>
      <c r="F141" s="137">
        <v>6.705846E-2</v>
      </c>
      <c r="G141" s="136">
        <v>9.2369069999999998E-2</v>
      </c>
      <c r="H141" s="151">
        <v>105</v>
      </c>
      <c r="I141" s="152">
        <v>3</v>
      </c>
    </row>
    <row r="142" spans="1:9" ht="17.100000000000001" customHeight="1" x14ac:dyDescent="0.25">
      <c r="A142" s="134" t="s">
        <v>147</v>
      </c>
      <c r="B142" s="135">
        <v>2017</v>
      </c>
      <c r="C142" s="150">
        <v>31</v>
      </c>
      <c r="D142" s="134" t="s">
        <v>66</v>
      </c>
      <c r="E142" s="136">
        <v>0.66169745999999996</v>
      </c>
      <c r="F142" s="137">
        <v>0.19515101000000001</v>
      </c>
      <c r="G142" s="136">
        <v>0.14315153</v>
      </c>
      <c r="H142" s="151">
        <v>106</v>
      </c>
      <c r="I142" s="152">
        <v>2</v>
      </c>
    </row>
    <row r="143" spans="1:9" ht="17.100000000000001" customHeight="1" x14ac:dyDescent="0.25">
      <c r="A143" s="134" t="s">
        <v>147</v>
      </c>
      <c r="B143" s="135">
        <v>2017</v>
      </c>
      <c r="C143" s="150">
        <v>32</v>
      </c>
      <c r="D143" s="134" t="s">
        <v>67</v>
      </c>
      <c r="E143" s="136">
        <v>0.75800511000000004</v>
      </c>
      <c r="F143" s="137">
        <v>0.17159468999999999</v>
      </c>
      <c r="G143" s="136">
        <v>7.0400199999999996E-2</v>
      </c>
      <c r="H143" s="151">
        <v>107</v>
      </c>
      <c r="I143" s="152">
        <v>1</v>
      </c>
    </row>
    <row r="144" spans="1:9" ht="35.1" customHeight="1" x14ac:dyDescent="0.25">
      <c r="A144" s="134" t="s">
        <v>161</v>
      </c>
      <c r="B144" s="135">
        <v>2017</v>
      </c>
      <c r="C144" s="150">
        <v>33</v>
      </c>
      <c r="D144" s="134" t="s">
        <v>162</v>
      </c>
      <c r="E144" s="136">
        <v>0.65432246999999999</v>
      </c>
      <c r="F144" s="137">
        <v>0.14031690999999999</v>
      </c>
      <c r="G144" s="136">
        <v>0.20536061999999999</v>
      </c>
      <c r="H144" s="151">
        <v>108</v>
      </c>
      <c r="I144" s="152" t="s">
        <v>149</v>
      </c>
    </row>
    <row r="145" spans="1:9" ht="35.1" customHeight="1" x14ac:dyDescent="0.25">
      <c r="A145" s="134" t="s">
        <v>161</v>
      </c>
      <c r="B145" s="135">
        <v>2017</v>
      </c>
      <c r="C145" s="150">
        <v>34</v>
      </c>
      <c r="D145" s="134" t="s">
        <v>163</v>
      </c>
      <c r="E145" s="136">
        <v>0.73872433000000004</v>
      </c>
      <c r="F145" s="137">
        <v>0.12024737000000001</v>
      </c>
      <c r="G145" s="136">
        <v>0.1410283</v>
      </c>
      <c r="H145" s="151">
        <v>108</v>
      </c>
      <c r="I145" s="152" t="s">
        <v>149</v>
      </c>
    </row>
    <row r="146" spans="1:9" ht="35.1" customHeight="1" x14ac:dyDescent="0.25">
      <c r="A146" s="134" t="s">
        <v>161</v>
      </c>
      <c r="B146" s="135">
        <v>2017</v>
      </c>
      <c r="C146" s="150">
        <v>35</v>
      </c>
      <c r="D146" s="134" t="s">
        <v>164</v>
      </c>
      <c r="E146" s="136">
        <v>0.70022245999999999</v>
      </c>
      <c r="F146" s="137">
        <v>0.13924096999999999</v>
      </c>
      <c r="G146" s="136">
        <v>0.16053656999999999</v>
      </c>
      <c r="H146" s="151">
        <v>106</v>
      </c>
      <c r="I146" s="152" t="s">
        <v>149</v>
      </c>
    </row>
    <row r="147" spans="1:9" ht="35.1" customHeight="1" x14ac:dyDescent="0.25">
      <c r="A147" s="134" t="s">
        <v>161</v>
      </c>
      <c r="B147" s="135">
        <v>2017</v>
      </c>
      <c r="C147" s="150">
        <v>36</v>
      </c>
      <c r="D147" s="134" t="s">
        <v>165</v>
      </c>
      <c r="E147" s="136">
        <v>0.76637889000000003</v>
      </c>
      <c r="F147" s="137">
        <v>0.13745067999999999</v>
      </c>
      <c r="G147" s="136">
        <v>9.6170430000000001E-2</v>
      </c>
      <c r="H147" s="151">
        <v>108</v>
      </c>
      <c r="I147" s="152" t="s">
        <v>149</v>
      </c>
    </row>
    <row r="148" spans="1:9" ht="35.1" customHeight="1" x14ac:dyDescent="0.25">
      <c r="A148" s="134" t="s">
        <v>161</v>
      </c>
      <c r="B148" s="135">
        <v>2017</v>
      </c>
      <c r="C148" s="150">
        <v>37</v>
      </c>
      <c r="D148" s="134" t="s">
        <v>72</v>
      </c>
      <c r="E148" s="136">
        <v>0.60782144999999999</v>
      </c>
      <c r="F148" s="137">
        <v>0.12994177000000001</v>
      </c>
      <c r="G148" s="136">
        <v>0.26223679</v>
      </c>
      <c r="H148" s="151">
        <v>108</v>
      </c>
      <c r="I148" s="152" t="s">
        <v>149</v>
      </c>
    </row>
    <row r="149" spans="1:9" ht="35.1" customHeight="1" x14ac:dyDescent="0.25">
      <c r="A149" s="134" t="s">
        <v>161</v>
      </c>
      <c r="B149" s="135">
        <v>2017</v>
      </c>
      <c r="C149" s="150">
        <v>38</v>
      </c>
      <c r="D149" s="134" t="s">
        <v>166</v>
      </c>
      <c r="E149" s="136">
        <v>0.70736776000000001</v>
      </c>
      <c r="F149" s="137">
        <v>0.20355116000000001</v>
      </c>
      <c r="G149" s="136">
        <v>8.9081080000000007E-2</v>
      </c>
      <c r="H149" s="151">
        <v>108</v>
      </c>
      <c r="I149" s="152" t="s">
        <v>149</v>
      </c>
    </row>
    <row r="150" spans="1:9" ht="17.100000000000001" customHeight="1" x14ac:dyDescent="0.25">
      <c r="A150" s="134" t="s">
        <v>147</v>
      </c>
      <c r="B150" s="135">
        <v>2016</v>
      </c>
      <c r="C150" s="150">
        <v>1</v>
      </c>
      <c r="D150" s="134" t="s">
        <v>148</v>
      </c>
      <c r="E150" s="136">
        <v>0.67890916999999995</v>
      </c>
      <c r="F150" s="137">
        <v>8.890431E-2</v>
      </c>
      <c r="G150" s="136">
        <v>0.23218652000000001</v>
      </c>
      <c r="H150" s="151">
        <v>102</v>
      </c>
      <c r="I150" s="152" t="s">
        <v>149</v>
      </c>
    </row>
    <row r="151" spans="1:9" ht="17.100000000000001" customHeight="1" x14ac:dyDescent="0.25">
      <c r="A151" s="134" t="s">
        <v>147</v>
      </c>
      <c r="B151" s="135">
        <v>2016</v>
      </c>
      <c r="C151" s="150">
        <v>2</v>
      </c>
      <c r="D151" s="134" t="s">
        <v>21</v>
      </c>
      <c r="E151" s="136">
        <v>0.61880681000000004</v>
      </c>
      <c r="F151" s="137">
        <v>0.19749704000000001</v>
      </c>
      <c r="G151" s="136">
        <v>0.18369614000000001</v>
      </c>
      <c r="H151" s="151">
        <v>102</v>
      </c>
      <c r="I151" s="152" t="s">
        <v>149</v>
      </c>
    </row>
    <row r="152" spans="1:9" ht="17.100000000000001" customHeight="1" x14ac:dyDescent="0.25">
      <c r="A152" s="134" t="s">
        <v>147</v>
      </c>
      <c r="B152" s="135">
        <v>2016</v>
      </c>
      <c r="C152" s="150">
        <v>3</v>
      </c>
      <c r="D152" s="134" t="s">
        <v>23</v>
      </c>
      <c r="E152" s="136">
        <v>0.77400380999999996</v>
      </c>
      <c r="F152" s="137">
        <v>0.12670054</v>
      </c>
      <c r="G152" s="136">
        <v>9.9295659999999994E-2</v>
      </c>
      <c r="H152" s="151">
        <v>102</v>
      </c>
      <c r="I152" s="152" t="s">
        <v>149</v>
      </c>
    </row>
    <row r="153" spans="1:9" ht="17.100000000000001" customHeight="1" x14ac:dyDescent="0.25">
      <c r="A153" s="134" t="s">
        <v>147</v>
      </c>
      <c r="B153" s="135">
        <v>2016</v>
      </c>
      <c r="C153" s="150">
        <v>4</v>
      </c>
      <c r="D153" s="134" t="s">
        <v>25</v>
      </c>
      <c r="E153" s="136">
        <v>0.80693811999999998</v>
      </c>
      <c r="F153" s="137">
        <v>0.10066197</v>
      </c>
      <c r="G153" s="136">
        <v>9.2399910000000002E-2</v>
      </c>
      <c r="H153" s="151">
        <v>100</v>
      </c>
      <c r="I153" s="152" t="s">
        <v>149</v>
      </c>
    </row>
    <row r="154" spans="1:9" ht="17.100000000000001" customHeight="1" x14ac:dyDescent="0.25">
      <c r="A154" s="134" t="s">
        <v>147</v>
      </c>
      <c r="B154" s="135">
        <v>2016</v>
      </c>
      <c r="C154" s="150">
        <v>5</v>
      </c>
      <c r="D154" s="134" t="s">
        <v>150</v>
      </c>
      <c r="E154" s="136">
        <v>0.49113348000000001</v>
      </c>
      <c r="F154" s="137">
        <v>0.14603360000000001</v>
      </c>
      <c r="G154" s="136">
        <v>0.36283291000000001</v>
      </c>
      <c r="H154" s="151">
        <v>102</v>
      </c>
      <c r="I154" s="152">
        <v>0</v>
      </c>
    </row>
    <row r="155" spans="1:9" ht="17.100000000000001" customHeight="1" x14ac:dyDescent="0.25">
      <c r="A155" s="134" t="s">
        <v>147</v>
      </c>
      <c r="B155" s="135">
        <v>2016</v>
      </c>
      <c r="C155" s="150">
        <v>6</v>
      </c>
      <c r="D155" s="134" t="s">
        <v>151</v>
      </c>
      <c r="E155" s="136">
        <v>0.59671881999999998</v>
      </c>
      <c r="F155" s="137">
        <v>0.16847503</v>
      </c>
      <c r="G155" s="136">
        <v>0.23480614999999999</v>
      </c>
      <c r="H155" s="151">
        <v>101</v>
      </c>
      <c r="I155" s="152">
        <v>0</v>
      </c>
    </row>
    <row r="156" spans="1:9" ht="17.100000000000001" customHeight="1" x14ac:dyDescent="0.25">
      <c r="A156" s="134" t="s">
        <v>147</v>
      </c>
      <c r="B156" s="135">
        <v>2016</v>
      </c>
      <c r="C156" s="150">
        <v>7</v>
      </c>
      <c r="D156" s="134" t="s">
        <v>189</v>
      </c>
      <c r="E156" s="136">
        <v>0.88148651</v>
      </c>
      <c r="F156" s="137">
        <v>3.9455360000000002E-2</v>
      </c>
      <c r="G156" s="136">
        <v>7.9058119999999996E-2</v>
      </c>
      <c r="H156" s="151">
        <v>102</v>
      </c>
      <c r="I156" s="152">
        <v>0</v>
      </c>
    </row>
    <row r="157" spans="1:9" ht="17.100000000000001" customHeight="1" x14ac:dyDescent="0.25">
      <c r="A157" s="134" t="s">
        <v>147</v>
      </c>
      <c r="B157" s="135">
        <v>2016</v>
      </c>
      <c r="C157" s="150">
        <v>8</v>
      </c>
      <c r="D157" s="134" t="s">
        <v>153</v>
      </c>
      <c r="E157" s="136">
        <v>0.54645770000000005</v>
      </c>
      <c r="F157" s="137">
        <v>0.15046972</v>
      </c>
      <c r="G157" s="136">
        <v>0.30307257999999998</v>
      </c>
      <c r="H157" s="151">
        <v>96</v>
      </c>
      <c r="I157" s="152">
        <v>6</v>
      </c>
    </row>
    <row r="158" spans="1:9" ht="17.100000000000001" customHeight="1" x14ac:dyDescent="0.25">
      <c r="A158" s="134" t="s">
        <v>147</v>
      </c>
      <c r="B158" s="135">
        <v>2016</v>
      </c>
      <c r="C158" s="150">
        <v>9</v>
      </c>
      <c r="D158" s="134" t="s">
        <v>154</v>
      </c>
      <c r="E158" s="136">
        <v>0.95253801000000005</v>
      </c>
      <c r="F158" s="137">
        <v>1.8238359999999999E-2</v>
      </c>
      <c r="G158" s="136">
        <v>2.922363E-2</v>
      </c>
      <c r="H158" s="151">
        <v>102</v>
      </c>
      <c r="I158" s="152" t="s">
        <v>149</v>
      </c>
    </row>
    <row r="159" spans="1:9" ht="17.100000000000001" customHeight="1" x14ac:dyDescent="0.25">
      <c r="A159" s="134" t="s">
        <v>147</v>
      </c>
      <c r="B159" s="135">
        <v>2016</v>
      </c>
      <c r="C159" s="150">
        <v>10</v>
      </c>
      <c r="D159" s="134" t="s">
        <v>42</v>
      </c>
      <c r="E159" s="136">
        <v>0.47734616000000002</v>
      </c>
      <c r="F159" s="137">
        <v>0.32231428000000001</v>
      </c>
      <c r="G159" s="136">
        <v>0.20033956</v>
      </c>
      <c r="H159" s="151">
        <v>84</v>
      </c>
      <c r="I159" s="152">
        <v>18</v>
      </c>
    </row>
    <row r="160" spans="1:9" ht="17.100000000000001" customHeight="1" x14ac:dyDescent="0.25">
      <c r="A160" s="134" t="s">
        <v>147</v>
      </c>
      <c r="B160" s="135">
        <v>2016</v>
      </c>
      <c r="C160" s="150">
        <v>12</v>
      </c>
      <c r="D160" s="134" t="s">
        <v>155</v>
      </c>
      <c r="E160" s="136">
        <v>0.49963743999999999</v>
      </c>
      <c r="F160" s="137">
        <v>0.25273856</v>
      </c>
      <c r="G160" s="136">
        <v>0.24762400000000001</v>
      </c>
      <c r="H160" s="151">
        <v>94</v>
      </c>
      <c r="I160" s="152">
        <v>8</v>
      </c>
    </row>
    <row r="161" spans="1:9" ht="35.1" customHeight="1" x14ac:dyDescent="0.25">
      <c r="A161" s="134" t="s">
        <v>147</v>
      </c>
      <c r="B161" s="135">
        <v>2016</v>
      </c>
      <c r="C161" s="150">
        <v>13</v>
      </c>
      <c r="D161" s="134" t="s">
        <v>190</v>
      </c>
      <c r="E161" s="136">
        <v>0.81670447000000002</v>
      </c>
      <c r="F161" s="137">
        <v>8.3628569999999999E-2</v>
      </c>
      <c r="G161" s="136">
        <v>9.9666959999999999E-2</v>
      </c>
      <c r="H161" s="151">
        <v>99</v>
      </c>
      <c r="I161" s="152">
        <v>3</v>
      </c>
    </row>
    <row r="162" spans="1:9" ht="17.100000000000001" customHeight="1" x14ac:dyDescent="0.25">
      <c r="A162" s="134" t="s">
        <v>147</v>
      </c>
      <c r="B162" s="135">
        <v>2016</v>
      </c>
      <c r="C162" s="150">
        <v>14</v>
      </c>
      <c r="D162" s="134" t="s">
        <v>49</v>
      </c>
      <c r="E162" s="136">
        <v>0.63948209</v>
      </c>
      <c r="F162" s="137">
        <v>0.10705553</v>
      </c>
      <c r="G162" s="136">
        <v>0.25346237999999999</v>
      </c>
      <c r="H162" s="151">
        <v>100</v>
      </c>
      <c r="I162" s="152">
        <v>2</v>
      </c>
    </row>
    <row r="163" spans="1:9" ht="17.100000000000001" customHeight="1" x14ac:dyDescent="0.25">
      <c r="A163" s="134" t="s">
        <v>147</v>
      </c>
      <c r="B163" s="135">
        <v>2016</v>
      </c>
      <c r="C163" s="150">
        <v>15</v>
      </c>
      <c r="D163" s="134" t="s">
        <v>50</v>
      </c>
      <c r="E163" s="136">
        <v>0.85706755000000001</v>
      </c>
      <c r="F163" s="137">
        <v>8.0813570000000001E-2</v>
      </c>
      <c r="G163" s="136">
        <v>6.2118880000000001E-2</v>
      </c>
      <c r="H163" s="151">
        <v>98</v>
      </c>
      <c r="I163" s="152">
        <v>4</v>
      </c>
    </row>
    <row r="164" spans="1:9" ht="17.100000000000001" customHeight="1" x14ac:dyDescent="0.25">
      <c r="A164" s="134" t="s">
        <v>147</v>
      </c>
      <c r="B164" s="135">
        <v>2016</v>
      </c>
      <c r="C164" s="150">
        <v>16</v>
      </c>
      <c r="D164" s="134" t="s">
        <v>51</v>
      </c>
      <c r="E164" s="136">
        <v>0.82281187</v>
      </c>
      <c r="F164" s="137">
        <v>6.7001710000000006E-2</v>
      </c>
      <c r="G164" s="136">
        <v>0.11018641999999999</v>
      </c>
      <c r="H164" s="151">
        <v>102</v>
      </c>
      <c r="I164" s="152">
        <v>0</v>
      </c>
    </row>
    <row r="165" spans="1:9" ht="17.100000000000001" customHeight="1" x14ac:dyDescent="0.25">
      <c r="A165" s="134" t="s">
        <v>147</v>
      </c>
      <c r="B165" s="135">
        <v>2016</v>
      </c>
      <c r="C165" s="150">
        <v>17</v>
      </c>
      <c r="D165" s="134" t="s">
        <v>157</v>
      </c>
      <c r="E165" s="136">
        <v>0.67564197999999998</v>
      </c>
      <c r="F165" s="137">
        <v>0.12507583999999999</v>
      </c>
      <c r="G165" s="136">
        <v>0.19928218</v>
      </c>
      <c r="H165" s="151">
        <v>101</v>
      </c>
      <c r="I165" s="152" t="s">
        <v>149</v>
      </c>
    </row>
    <row r="166" spans="1:9" ht="17.100000000000001" customHeight="1" x14ac:dyDescent="0.25">
      <c r="A166" s="134" t="s">
        <v>147</v>
      </c>
      <c r="B166" s="135">
        <v>2016</v>
      </c>
      <c r="C166" s="150">
        <v>18</v>
      </c>
      <c r="D166" s="134" t="s">
        <v>158</v>
      </c>
      <c r="E166" s="136">
        <v>0.62270316000000003</v>
      </c>
      <c r="F166" s="137">
        <v>0.13395314</v>
      </c>
      <c r="G166" s="136">
        <v>0.2433437</v>
      </c>
      <c r="H166" s="151">
        <v>95</v>
      </c>
      <c r="I166" s="152">
        <v>5</v>
      </c>
    </row>
    <row r="167" spans="1:9" ht="17.100000000000001" customHeight="1" x14ac:dyDescent="0.25">
      <c r="A167" s="134" t="s">
        <v>147</v>
      </c>
      <c r="B167" s="135">
        <v>2016</v>
      </c>
      <c r="C167" s="150">
        <v>19</v>
      </c>
      <c r="D167" s="134" t="s">
        <v>54</v>
      </c>
      <c r="E167" s="136">
        <v>0.91076058999999998</v>
      </c>
      <c r="F167" s="137">
        <v>2.9519790000000001E-2</v>
      </c>
      <c r="G167" s="136">
        <v>5.9719630000000003E-2</v>
      </c>
      <c r="H167" s="151">
        <v>101</v>
      </c>
      <c r="I167" s="152">
        <v>1</v>
      </c>
    </row>
    <row r="168" spans="1:9" ht="17.100000000000001" customHeight="1" x14ac:dyDescent="0.25">
      <c r="A168" s="134" t="s">
        <v>147</v>
      </c>
      <c r="B168" s="135">
        <v>2016</v>
      </c>
      <c r="C168" s="150">
        <v>20</v>
      </c>
      <c r="D168" s="134" t="s">
        <v>55</v>
      </c>
      <c r="E168" s="136">
        <v>0.84916422999999996</v>
      </c>
      <c r="F168" s="137">
        <v>6.3817490000000004E-2</v>
      </c>
      <c r="G168" s="136">
        <v>8.7018280000000003E-2</v>
      </c>
      <c r="H168" s="151">
        <v>95</v>
      </c>
      <c r="I168" s="152">
        <v>7</v>
      </c>
    </row>
    <row r="169" spans="1:9" ht="17.100000000000001" customHeight="1" x14ac:dyDescent="0.25">
      <c r="A169" s="134" t="s">
        <v>147</v>
      </c>
      <c r="B169" s="135">
        <v>2016</v>
      </c>
      <c r="C169" s="150">
        <v>21</v>
      </c>
      <c r="D169" s="134" t="s">
        <v>56</v>
      </c>
      <c r="E169" s="136">
        <v>0.81985770999999996</v>
      </c>
      <c r="F169" s="137">
        <v>7.9100450000000003E-2</v>
      </c>
      <c r="G169" s="136">
        <v>0.10104183999999999</v>
      </c>
      <c r="H169" s="151">
        <v>101</v>
      </c>
      <c r="I169" s="152">
        <v>1</v>
      </c>
    </row>
    <row r="170" spans="1:9" ht="17.100000000000001" customHeight="1" x14ac:dyDescent="0.25">
      <c r="A170" s="134" t="s">
        <v>147</v>
      </c>
      <c r="B170" s="135">
        <v>2016</v>
      </c>
      <c r="C170" s="150">
        <v>22</v>
      </c>
      <c r="D170" s="134" t="s">
        <v>57</v>
      </c>
      <c r="E170" s="136">
        <v>0.89043852999999995</v>
      </c>
      <c r="F170" s="137">
        <v>5.1214490000000001E-2</v>
      </c>
      <c r="G170" s="136">
        <v>5.8346969999999998E-2</v>
      </c>
      <c r="H170" s="151">
        <v>102</v>
      </c>
      <c r="I170" s="152" t="s">
        <v>149</v>
      </c>
    </row>
    <row r="171" spans="1:9" ht="17.100000000000001" customHeight="1" x14ac:dyDescent="0.25">
      <c r="A171" s="134" t="s">
        <v>147</v>
      </c>
      <c r="B171" s="135">
        <v>2016</v>
      </c>
      <c r="C171" s="150">
        <v>23</v>
      </c>
      <c r="D171" s="134" t="s">
        <v>58</v>
      </c>
      <c r="E171" s="136">
        <v>0.91967093</v>
      </c>
      <c r="F171" s="137">
        <v>4.1479490000000001E-2</v>
      </c>
      <c r="G171" s="136">
        <v>3.8849580000000002E-2</v>
      </c>
      <c r="H171" s="151">
        <v>102</v>
      </c>
      <c r="I171" s="152" t="s">
        <v>149</v>
      </c>
    </row>
    <row r="172" spans="1:9" ht="17.100000000000001" customHeight="1" x14ac:dyDescent="0.25">
      <c r="A172" s="134" t="s">
        <v>147</v>
      </c>
      <c r="B172" s="135">
        <v>2016</v>
      </c>
      <c r="C172" s="150">
        <v>24</v>
      </c>
      <c r="D172" s="134" t="s">
        <v>59</v>
      </c>
      <c r="E172" s="136">
        <v>0.78717780000000004</v>
      </c>
      <c r="F172" s="137">
        <v>0.11188235000000001</v>
      </c>
      <c r="G172" s="136">
        <v>0.10093985</v>
      </c>
      <c r="H172" s="151">
        <v>101</v>
      </c>
      <c r="I172" s="152" t="s">
        <v>149</v>
      </c>
    </row>
    <row r="173" spans="1:9" ht="17.100000000000001" customHeight="1" x14ac:dyDescent="0.25">
      <c r="A173" s="134" t="s">
        <v>159</v>
      </c>
      <c r="B173" s="135">
        <v>2016</v>
      </c>
      <c r="C173" s="150">
        <v>25</v>
      </c>
      <c r="D173" s="134" t="s">
        <v>60</v>
      </c>
      <c r="E173" s="136">
        <v>0.81920322999999995</v>
      </c>
      <c r="F173" s="137">
        <v>9.1104309999999994E-2</v>
      </c>
      <c r="G173" s="136">
        <v>8.9692469999999996E-2</v>
      </c>
      <c r="H173" s="151">
        <v>101</v>
      </c>
      <c r="I173" s="152" t="s">
        <v>149</v>
      </c>
    </row>
    <row r="174" spans="1:9" ht="35.1" customHeight="1" x14ac:dyDescent="0.25">
      <c r="A174" s="134" t="s">
        <v>147</v>
      </c>
      <c r="B174" s="135">
        <v>2016</v>
      </c>
      <c r="C174" s="150">
        <v>26</v>
      </c>
      <c r="D174" s="134" t="s">
        <v>61</v>
      </c>
      <c r="E174" s="136">
        <v>0.51944148000000001</v>
      </c>
      <c r="F174" s="137">
        <v>0.18296486000000001</v>
      </c>
      <c r="G174" s="136">
        <v>0.29759365999999998</v>
      </c>
      <c r="H174" s="151">
        <v>101</v>
      </c>
      <c r="I174" s="152">
        <v>0</v>
      </c>
    </row>
    <row r="175" spans="1:9" ht="17.100000000000001" customHeight="1" x14ac:dyDescent="0.25">
      <c r="A175" s="134" t="s">
        <v>147</v>
      </c>
      <c r="B175" s="135">
        <v>2016</v>
      </c>
      <c r="C175" s="150">
        <v>27</v>
      </c>
      <c r="D175" s="134" t="s">
        <v>62</v>
      </c>
      <c r="E175" s="136">
        <v>0.50662317999999995</v>
      </c>
      <c r="F175" s="137">
        <v>0.18671626</v>
      </c>
      <c r="G175" s="136">
        <v>0.30666056000000003</v>
      </c>
      <c r="H175" s="151">
        <v>98</v>
      </c>
      <c r="I175" s="152">
        <v>2</v>
      </c>
    </row>
    <row r="176" spans="1:9" ht="17.100000000000001" customHeight="1" x14ac:dyDescent="0.25">
      <c r="A176" s="134" t="s">
        <v>147</v>
      </c>
      <c r="B176" s="135">
        <v>2016</v>
      </c>
      <c r="C176" s="150">
        <v>28</v>
      </c>
      <c r="D176" s="134" t="s">
        <v>191</v>
      </c>
      <c r="E176" s="136">
        <v>0.74315732000000001</v>
      </c>
      <c r="F176" s="137">
        <v>8.7337289999999998E-2</v>
      </c>
      <c r="G176" s="136">
        <v>0.16950539000000001</v>
      </c>
      <c r="H176" s="151">
        <v>100</v>
      </c>
      <c r="I176" s="152">
        <v>2</v>
      </c>
    </row>
    <row r="177" spans="1:9" ht="35.1" customHeight="1" x14ac:dyDescent="0.25">
      <c r="A177" s="134" t="s">
        <v>147</v>
      </c>
      <c r="B177" s="135">
        <v>2016</v>
      </c>
      <c r="C177" s="150">
        <v>29</v>
      </c>
      <c r="D177" s="134" t="s">
        <v>64</v>
      </c>
      <c r="E177" s="136">
        <v>0.65040164</v>
      </c>
      <c r="F177" s="137">
        <v>0.14270135</v>
      </c>
      <c r="G177" s="136">
        <v>0.20689700999999999</v>
      </c>
      <c r="H177" s="151">
        <v>96</v>
      </c>
      <c r="I177" s="152">
        <v>5</v>
      </c>
    </row>
    <row r="178" spans="1:9" ht="35.1" customHeight="1" x14ac:dyDescent="0.25">
      <c r="A178" s="134" t="s">
        <v>159</v>
      </c>
      <c r="B178" s="135">
        <v>2016</v>
      </c>
      <c r="C178" s="150">
        <v>30</v>
      </c>
      <c r="D178" s="134" t="s">
        <v>65</v>
      </c>
      <c r="E178" s="136">
        <v>0.70299328999999999</v>
      </c>
      <c r="F178" s="137">
        <v>0.10985554</v>
      </c>
      <c r="G178" s="136">
        <v>0.18715117000000001</v>
      </c>
      <c r="H178" s="151">
        <v>95</v>
      </c>
      <c r="I178" s="152">
        <v>7</v>
      </c>
    </row>
    <row r="179" spans="1:9" ht="17.100000000000001" customHeight="1" x14ac:dyDescent="0.25">
      <c r="A179" s="134" t="s">
        <v>147</v>
      </c>
      <c r="B179" s="135">
        <v>2016</v>
      </c>
      <c r="C179" s="150">
        <v>31</v>
      </c>
      <c r="D179" s="134" t="s">
        <v>66</v>
      </c>
      <c r="E179" s="136">
        <v>0.59240599000000005</v>
      </c>
      <c r="F179" s="137">
        <v>0.17947936</v>
      </c>
      <c r="G179" s="136">
        <v>0.22811466</v>
      </c>
      <c r="H179" s="151">
        <v>101</v>
      </c>
      <c r="I179" s="152">
        <v>0</v>
      </c>
    </row>
    <row r="180" spans="1:9" ht="17.100000000000001" customHeight="1" x14ac:dyDescent="0.25">
      <c r="A180" s="134" t="s">
        <v>147</v>
      </c>
      <c r="B180" s="135">
        <v>2016</v>
      </c>
      <c r="C180" s="150">
        <v>32</v>
      </c>
      <c r="D180" s="134" t="s">
        <v>67</v>
      </c>
      <c r="E180" s="136">
        <v>0.68698952000000002</v>
      </c>
      <c r="F180" s="137">
        <v>0.16925245999999999</v>
      </c>
      <c r="G180" s="136">
        <v>0.14375800999999999</v>
      </c>
      <c r="H180" s="151">
        <v>97</v>
      </c>
      <c r="I180" s="152">
        <v>3</v>
      </c>
    </row>
    <row r="181" spans="1:9" ht="35.1" customHeight="1" x14ac:dyDescent="0.25">
      <c r="A181" s="134" t="s">
        <v>161</v>
      </c>
      <c r="B181" s="135">
        <v>2016</v>
      </c>
      <c r="C181" s="150">
        <v>33</v>
      </c>
      <c r="D181" s="134" t="s">
        <v>162</v>
      </c>
      <c r="E181" s="136">
        <v>0.57833137000000001</v>
      </c>
      <c r="F181" s="137">
        <v>0.19221093</v>
      </c>
      <c r="G181" s="136">
        <v>0.22945769999999999</v>
      </c>
      <c r="H181" s="151">
        <v>101</v>
      </c>
      <c r="I181" s="152" t="s">
        <v>149</v>
      </c>
    </row>
    <row r="182" spans="1:9" ht="35.1" customHeight="1" x14ac:dyDescent="0.25">
      <c r="A182" s="134" t="s">
        <v>161</v>
      </c>
      <c r="B182" s="135">
        <v>2016</v>
      </c>
      <c r="C182" s="150">
        <v>34</v>
      </c>
      <c r="D182" s="134" t="s">
        <v>163</v>
      </c>
      <c r="E182" s="136">
        <v>0.58798523000000003</v>
      </c>
      <c r="F182" s="137">
        <v>0.16516855999999999</v>
      </c>
      <c r="G182" s="136">
        <v>0.24684621000000001</v>
      </c>
      <c r="H182" s="151">
        <v>102</v>
      </c>
      <c r="I182" s="152" t="s">
        <v>149</v>
      </c>
    </row>
    <row r="183" spans="1:9" ht="35.1" customHeight="1" x14ac:dyDescent="0.25">
      <c r="A183" s="134" t="s">
        <v>161</v>
      </c>
      <c r="B183" s="135">
        <v>2016</v>
      </c>
      <c r="C183" s="150">
        <v>35</v>
      </c>
      <c r="D183" s="134" t="s">
        <v>164</v>
      </c>
      <c r="E183" s="136">
        <v>0.60042194000000004</v>
      </c>
      <c r="F183" s="137">
        <v>0.14307663000000001</v>
      </c>
      <c r="G183" s="136">
        <v>0.25650142999999997</v>
      </c>
      <c r="H183" s="151">
        <v>101</v>
      </c>
      <c r="I183" s="152" t="s">
        <v>149</v>
      </c>
    </row>
    <row r="184" spans="1:9" ht="35.1" customHeight="1" x14ac:dyDescent="0.25">
      <c r="A184" s="134" t="s">
        <v>161</v>
      </c>
      <c r="B184" s="135">
        <v>2016</v>
      </c>
      <c r="C184" s="150">
        <v>36</v>
      </c>
      <c r="D184" s="134" t="s">
        <v>165</v>
      </c>
      <c r="E184" s="136">
        <v>0.68910486999999998</v>
      </c>
      <c r="F184" s="137">
        <v>0.13838733</v>
      </c>
      <c r="G184" s="136">
        <v>0.17250779999999999</v>
      </c>
      <c r="H184" s="151">
        <v>100</v>
      </c>
      <c r="I184" s="152" t="s">
        <v>149</v>
      </c>
    </row>
    <row r="185" spans="1:9" ht="35.1" customHeight="1" x14ac:dyDescent="0.25">
      <c r="A185" s="134" t="s">
        <v>161</v>
      </c>
      <c r="B185" s="135">
        <v>2016</v>
      </c>
      <c r="C185" s="150">
        <v>37</v>
      </c>
      <c r="D185" s="134" t="s">
        <v>72</v>
      </c>
      <c r="E185" s="136">
        <v>0.60044226999999994</v>
      </c>
      <c r="F185" s="137">
        <v>0.12820195000000001</v>
      </c>
      <c r="G185" s="136">
        <v>0.27135577999999999</v>
      </c>
      <c r="H185" s="151">
        <v>101</v>
      </c>
      <c r="I185" s="152" t="s">
        <v>149</v>
      </c>
    </row>
    <row r="186" spans="1:9" ht="35.1" customHeight="1" x14ac:dyDescent="0.25">
      <c r="A186" s="134" t="s">
        <v>161</v>
      </c>
      <c r="B186" s="135">
        <v>2016</v>
      </c>
      <c r="C186" s="150">
        <v>38</v>
      </c>
      <c r="D186" s="134" t="s">
        <v>166</v>
      </c>
      <c r="E186" s="136">
        <v>0.66454806</v>
      </c>
      <c r="F186" s="137">
        <v>0.12441219000000001</v>
      </c>
      <c r="G186" s="136">
        <v>0.21103975999999999</v>
      </c>
      <c r="H186" s="151">
        <v>101</v>
      </c>
      <c r="I186" s="152" t="s">
        <v>149</v>
      </c>
    </row>
    <row r="187" spans="1:9" ht="17.100000000000001" customHeight="1" x14ac:dyDescent="0.25">
      <c r="A187" s="134" t="s">
        <v>147</v>
      </c>
      <c r="B187" s="135">
        <v>2015</v>
      </c>
      <c r="C187" s="150">
        <v>1</v>
      </c>
      <c r="D187" s="134" t="s">
        <v>148</v>
      </c>
      <c r="E187" s="136">
        <v>0.62316247000000002</v>
      </c>
      <c r="F187" s="137">
        <v>8.6356939999999993E-2</v>
      </c>
      <c r="G187" s="136">
        <v>0.29048058999999998</v>
      </c>
      <c r="H187" s="151">
        <v>65</v>
      </c>
      <c r="I187" s="152" t="s">
        <v>149</v>
      </c>
    </row>
    <row r="188" spans="1:9" ht="17.100000000000001" customHeight="1" x14ac:dyDescent="0.25">
      <c r="A188" s="134" t="s">
        <v>147</v>
      </c>
      <c r="B188" s="135">
        <v>2015</v>
      </c>
      <c r="C188" s="150">
        <v>2</v>
      </c>
      <c r="D188" s="134" t="s">
        <v>21</v>
      </c>
      <c r="E188" s="136">
        <v>0.54676157000000003</v>
      </c>
      <c r="F188" s="137">
        <v>0.15496850000000001</v>
      </c>
      <c r="G188" s="136">
        <v>0.29826993000000002</v>
      </c>
      <c r="H188" s="151">
        <v>64</v>
      </c>
      <c r="I188" s="152" t="s">
        <v>149</v>
      </c>
    </row>
    <row r="189" spans="1:9" ht="17.100000000000001" customHeight="1" x14ac:dyDescent="0.25">
      <c r="A189" s="134" t="s">
        <v>147</v>
      </c>
      <c r="B189" s="135">
        <v>2015</v>
      </c>
      <c r="C189" s="150">
        <v>3</v>
      </c>
      <c r="D189" s="134" t="s">
        <v>23</v>
      </c>
      <c r="E189" s="136">
        <v>0.74610555999999995</v>
      </c>
      <c r="F189" s="137">
        <v>0.11714289999999999</v>
      </c>
      <c r="G189" s="136">
        <v>0.13675153000000001</v>
      </c>
      <c r="H189" s="151">
        <v>65</v>
      </c>
      <c r="I189" s="152" t="s">
        <v>149</v>
      </c>
    </row>
    <row r="190" spans="1:9" ht="17.100000000000001" customHeight="1" x14ac:dyDescent="0.25">
      <c r="A190" s="134" t="s">
        <v>147</v>
      </c>
      <c r="B190" s="135">
        <v>2015</v>
      </c>
      <c r="C190" s="150">
        <v>4</v>
      </c>
      <c r="D190" s="134" t="s">
        <v>25</v>
      </c>
      <c r="E190" s="136">
        <v>0.62730646000000001</v>
      </c>
      <c r="F190" s="137">
        <v>0.18112186</v>
      </c>
      <c r="G190" s="136">
        <v>0.19157167999999999</v>
      </c>
      <c r="H190" s="151">
        <v>64</v>
      </c>
      <c r="I190" s="152" t="s">
        <v>149</v>
      </c>
    </row>
    <row r="191" spans="1:9" ht="17.100000000000001" customHeight="1" x14ac:dyDescent="0.25">
      <c r="A191" s="134" t="s">
        <v>147</v>
      </c>
      <c r="B191" s="135">
        <v>2015</v>
      </c>
      <c r="C191" s="150">
        <v>5</v>
      </c>
      <c r="D191" s="134" t="s">
        <v>150</v>
      </c>
      <c r="E191" s="136">
        <v>0.44861147000000001</v>
      </c>
      <c r="F191" s="137">
        <v>0.11859691999999999</v>
      </c>
      <c r="G191" s="136">
        <v>0.43279160999999999</v>
      </c>
      <c r="H191" s="151">
        <v>65</v>
      </c>
      <c r="I191" s="152">
        <v>0</v>
      </c>
    </row>
    <row r="192" spans="1:9" ht="17.100000000000001" customHeight="1" x14ac:dyDescent="0.25">
      <c r="A192" s="134" t="s">
        <v>147</v>
      </c>
      <c r="B192" s="135">
        <v>2015</v>
      </c>
      <c r="C192" s="150">
        <v>6</v>
      </c>
      <c r="D192" s="134" t="s">
        <v>151</v>
      </c>
      <c r="E192" s="136">
        <v>0.50812727000000002</v>
      </c>
      <c r="F192" s="137">
        <v>0.17436401000000001</v>
      </c>
      <c r="G192" s="136">
        <v>0.31750872000000002</v>
      </c>
      <c r="H192" s="151">
        <v>62</v>
      </c>
      <c r="I192" s="152">
        <v>0</v>
      </c>
    </row>
    <row r="193" spans="1:9" ht="17.100000000000001" customHeight="1" x14ac:dyDescent="0.25">
      <c r="A193" s="134" t="s">
        <v>147</v>
      </c>
      <c r="B193" s="135">
        <v>2015</v>
      </c>
      <c r="C193" s="150">
        <v>7</v>
      </c>
      <c r="D193" s="134" t="s">
        <v>189</v>
      </c>
      <c r="E193" s="136">
        <v>0.70395006000000004</v>
      </c>
      <c r="F193" s="137">
        <v>0.17122088999999999</v>
      </c>
      <c r="G193" s="136">
        <v>0.12482905</v>
      </c>
      <c r="H193" s="151">
        <v>65</v>
      </c>
      <c r="I193" s="152">
        <v>0</v>
      </c>
    </row>
    <row r="194" spans="1:9" ht="17.100000000000001" customHeight="1" x14ac:dyDescent="0.25">
      <c r="A194" s="134" t="s">
        <v>147</v>
      </c>
      <c r="B194" s="135">
        <v>2015</v>
      </c>
      <c r="C194" s="150">
        <v>8</v>
      </c>
      <c r="D194" s="134" t="s">
        <v>153</v>
      </c>
      <c r="E194" s="136">
        <v>0.40162147999999998</v>
      </c>
      <c r="F194" s="137">
        <v>0.22064437000000001</v>
      </c>
      <c r="G194" s="136">
        <v>0.37773414999999999</v>
      </c>
      <c r="H194" s="151">
        <v>63</v>
      </c>
      <c r="I194" s="152">
        <v>2</v>
      </c>
    </row>
    <row r="195" spans="1:9" ht="17.100000000000001" customHeight="1" x14ac:dyDescent="0.25">
      <c r="A195" s="134" t="s">
        <v>147</v>
      </c>
      <c r="B195" s="135">
        <v>2015</v>
      </c>
      <c r="C195" s="150">
        <v>9</v>
      </c>
      <c r="D195" s="134" t="s">
        <v>154</v>
      </c>
      <c r="E195" s="136">
        <v>0.84997003000000004</v>
      </c>
      <c r="F195" s="137">
        <v>6.0372919999999997E-2</v>
      </c>
      <c r="G195" s="136">
        <v>8.9657050000000002E-2</v>
      </c>
      <c r="H195" s="151">
        <v>65</v>
      </c>
      <c r="I195" s="152" t="s">
        <v>149</v>
      </c>
    </row>
    <row r="196" spans="1:9" ht="17.100000000000001" customHeight="1" x14ac:dyDescent="0.25">
      <c r="A196" s="134" t="s">
        <v>147</v>
      </c>
      <c r="B196" s="135">
        <v>2015</v>
      </c>
      <c r="C196" s="150">
        <v>10</v>
      </c>
      <c r="D196" s="134" t="s">
        <v>42</v>
      </c>
      <c r="E196" s="136">
        <v>0.42905863999999999</v>
      </c>
      <c r="F196" s="137">
        <v>0.24725649999999999</v>
      </c>
      <c r="G196" s="136">
        <v>0.32368487000000001</v>
      </c>
      <c r="H196" s="151">
        <v>49</v>
      </c>
      <c r="I196" s="152">
        <v>15</v>
      </c>
    </row>
    <row r="197" spans="1:9" ht="17.100000000000001" customHeight="1" x14ac:dyDescent="0.25">
      <c r="A197" s="134" t="s">
        <v>147</v>
      </c>
      <c r="B197" s="135">
        <v>2015</v>
      </c>
      <c r="C197" s="150">
        <v>12</v>
      </c>
      <c r="D197" s="134" t="s">
        <v>155</v>
      </c>
      <c r="E197" s="136">
        <v>0.46965641000000002</v>
      </c>
      <c r="F197" s="137">
        <v>0.20311046999999999</v>
      </c>
      <c r="G197" s="136">
        <v>0.32723311999999999</v>
      </c>
      <c r="H197" s="151">
        <v>59</v>
      </c>
      <c r="I197" s="152">
        <v>6</v>
      </c>
    </row>
    <row r="198" spans="1:9" ht="35.1" customHeight="1" x14ac:dyDescent="0.25">
      <c r="A198" s="134" t="s">
        <v>147</v>
      </c>
      <c r="B198" s="135">
        <v>2015</v>
      </c>
      <c r="C198" s="150">
        <v>13</v>
      </c>
      <c r="D198" s="134" t="s">
        <v>190</v>
      </c>
      <c r="E198" s="136">
        <v>0.73570192999999995</v>
      </c>
      <c r="F198" s="137">
        <v>0.15722116</v>
      </c>
      <c r="G198" s="136">
        <v>0.10707692000000001</v>
      </c>
      <c r="H198" s="151">
        <v>63</v>
      </c>
      <c r="I198" s="152">
        <v>2</v>
      </c>
    </row>
    <row r="199" spans="1:9" ht="17.100000000000001" customHeight="1" x14ac:dyDescent="0.25">
      <c r="A199" s="134" t="s">
        <v>147</v>
      </c>
      <c r="B199" s="135">
        <v>2015</v>
      </c>
      <c r="C199" s="150">
        <v>14</v>
      </c>
      <c r="D199" s="134" t="s">
        <v>49</v>
      </c>
      <c r="E199" s="136">
        <v>0.49408046999999999</v>
      </c>
      <c r="F199" s="137">
        <v>0.12722565999999999</v>
      </c>
      <c r="G199" s="136">
        <v>0.37869386999999999</v>
      </c>
      <c r="H199" s="151">
        <v>63</v>
      </c>
      <c r="I199" s="152">
        <v>2</v>
      </c>
    </row>
    <row r="200" spans="1:9" ht="17.100000000000001" customHeight="1" x14ac:dyDescent="0.25">
      <c r="A200" s="134" t="s">
        <v>147</v>
      </c>
      <c r="B200" s="135">
        <v>2015</v>
      </c>
      <c r="C200" s="150">
        <v>15</v>
      </c>
      <c r="D200" s="134" t="s">
        <v>50</v>
      </c>
      <c r="E200" s="136">
        <v>0.77238381</v>
      </c>
      <c r="F200" s="137">
        <v>0.14853390999999999</v>
      </c>
      <c r="G200" s="136">
        <v>7.9082280000000005E-2</v>
      </c>
      <c r="H200" s="151">
        <v>62</v>
      </c>
      <c r="I200" s="152">
        <v>3</v>
      </c>
    </row>
    <row r="201" spans="1:9" ht="17.100000000000001" customHeight="1" x14ac:dyDescent="0.25">
      <c r="A201" s="134" t="s">
        <v>147</v>
      </c>
      <c r="B201" s="135">
        <v>2015</v>
      </c>
      <c r="C201" s="150">
        <v>16</v>
      </c>
      <c r="D201" s="134" t="s">
        <v>51</v>
      </c>
      <c r="E201" s="136">
        <v>0.68228672000000001</v>
      </c>
      <c r="F201" s="137">
        <v>0.20515469</v>
      </c>
      <c r="G201" s="136">
        <v>0.11255859</v>
      </c>
      <c r="H201" s="151">
        <v>63</v>
      </c>
      <c r="I201" s="152">
        <v>1</v>
      </c>
    </row>
    <row r="202" spans="1:9" ht="17.100000000000001" customHeight="1" x14ac:dyDescent="0.25">
      <c r="A202" s="134" t="s">
        <v>147</v>
      </c>
      <c r="B202" s="135">
        <v>2015</v>
      </c>
      <c r="C202" s="150">
        <v>17</v>
      </c>
      <c r="D202" s="134" t="s">
        <v>157</v>
      </c>
      <c r="E202" s="136">
        <v>0.60237052999999996</v>
      </c>
      <c r="F202" s="137">
        <v>0.12216953999999999</v>
      </c>
      <c r="G202" s="136">
        <v>0.27545992000000002</v>
      </c>
      <c r="H202" s="151">
        <v>65</v>
      </c>
      <c r="I202" s="152" t="s">
        <v>149</v>
      </c>
    </row>
    <row r="203" spans="1:9" ht="17.100000000000001" customHeight="1" x14ac:dyDescent="0.25">
      <c r="A203" s="134" t="s">
        <v>147</v>
      </c>
      <c r="B203" s="135">
        <v>2015</v>
      </c>
      <c r="C203" s="150">
        <v>18</v>
      </c>
      <c r="D203" s="134" t="s">
        <v>158</v>
      </c>
      <c r="E203" s="136">
        <v>0.49298993000000002</v>
      </c>
      <c r="F203" s="137">
        <v>0.1769502</v>
      </c>
      <c r="G203" s="136">
        <v>0.33005986999999998</v>
      </c>
      <c r="H203" s="151">
        <v>63</v>
      </c>
      <c r="I203" s="152">
        <v>2</v>
      </c>
    </row>
    <row r="204" spans="1:9" ht="17.100000000000001" customHeight="1" x14ac:dyDescent="0.25">
      <c r="A204" s="134" t="s">
        <v>147</v>
      </c>
      <c r="B204" s="135">
        <v>2015</v>
      </c>
      <c r="C204" s="150">
        <v>19</v>
      </c>
      <c r="D204" s="134" t="s">
        <v>54</v>
      </c>
      <c r="E204" s="136">
        <v>0.84905660999999999</v>
      </c>
      <c r="F204" s="137">
        <v>4.4591270000000002E-2</v>
      </c>
      <c r="G204" s="136">
        <v>0.10635211999999999</v>
      </c>
      <c r="H204" s="151">
        <v>65</v>
      </c>
      <c r="I204" s="152">
        <v>0</v>
      </c>
    </row>
    <row r="205" spans="1:9" ht="17.100000000000001" customHeight="1" x14ac:dyDescent="0.25">
      <c r="A205" s="134" t="s">
        <v>147</v>
      </c>
      <c r="B205" s="135">
        <v>2015</v>
      </c>
      <c r="C205" s="150">
        <v>20</v>
      </c>
      <c r="D205" s="134" t="s">
        <v>55</v>
      </c>
      <c r="E205" s="136">
        <v>0.72006473000000004</v>
      </c>
      <c r="F205" s="137">
        <v>0.13417976000000001</v>
      </c>
      <c r="G205" s="136">
        <v>0.14575551</v>
      </c>
      <c r="H205" s="151">
        <v>61</v>
      </c>
      <c r="I205" s="152">
        <v>4</v>
      </c>
    </row>
    <row r="206" spans="1:9" ht="17.100000000000001" customHeight="1" x14ac:dyDescent="0.25">
      <c r="A206" s="134" t="s">
        <v>147</v>
      </c>
      <c r="B206" s="135">
        <v>2015</v>
      </c>
      <c r="C206" s="150">
        <v>21</v>
      </c>
      <c r="D206" s="134" t="s">
        <v>56</v>
      </c>
      <c r="E206" s="136">
        <v>0.68940277999999999</v>
      </c>
      <c r="F206" s="137">
        <v>0.12373926</v>
      </c>
      <c r="G206" s="136">
        <v>0.18685795999999999</v>
      </c>
      <c r="H206" s="151">
        <v>64</v>
      </c>
      <c r="I206" s="152">
        <v>1</v>
      </c>
    </row>
    <row r="207" spans="1:9" ht="17.100000000000001" customHeight="1" x14ac:dyDescent="0.25">
      <c r="A207" s="134" t="s">
        <v>147</v>
      </c>
      <c r="B207" s="135">
        <v>2015</v>
      </c>
      <c r="C207" s="150">
        <v>22</v>
      </c>
      <c r="D207" s="134" t="s">
        <v>57</v>
      </c>
      <c r="E207" s="136">
        <v>0.79942658</v>
      </c>
      <c r="F207" s="137">
        <v>8.0702599999999999E-2</v>
      </c>
      <c r="G207" s="136">
        <v>0.11987082</v>
      </c>
      <c r="H207" s="151">
        <v>65</v>
      </c>
      <c r="I207" s="152" t="s">
        <v>149</v>
      </c>
    </row>
    <row r="208" spans="1:9" ht="17.100000000000001" customHeight="1" x14ac:dyDescent="0.25">
      <c r="A208" s="134" t="s">
        <v>147</v>
      </c>
      <c r="B208" s="135">
        <v>2015</v>
      </c>
      <c r="C208" s="150">
        <v>23</v>
      </c>
      <c r="D208" s="134" t="s">
        <v>58</v>
      </c>
      <c r="E208" s="136">
        <v>0.81581305999999998</v>
      </c>
      <c r="F208" s="137">
        <v>4.7637329999999999E-2</v>
      </c>
      <c r="G208" s="136">
        <v>0.13654960999999999</v>
      </c>
      <c r="H208" s="151">
        <v>65</v>
      </c>
      <c r="I208" s="152" t="s">
        <v>149</v>
      </c>
    </row>
    <row r="209" spans="1:9" ht="17.100000000000001" customHeight="1" x14ac:dyDescent="0.25">
      <c r="A209" s="134" t="s">
        <v>147</v>
      </c>
      <c r="B209" s="135">
        <v>2015</v>
      </c>
      <c r="C209" s="150">
        <v>24</v>
      </c>
      <c r="D209" s="134" t="s">
        <v>59</v>
      </c>
      <c r="E209" s="136">
        <v>0.67302728999999994</v>
      </c>
      <c r="F209" s="137">
        <v>0.14057486999999999</v>
      </c>
      <c r="G209" s="136">
        <v>0.18639784000000001</v>
      </c>
      <c r="H209" s="151">
        <v>65</v>
      </c>
      <c r="I209" s="152" t="s">
        <v>149</v>
      </c>
    </row>
    <row r="210" spans="1:9" ht="17.100000000000001" customHeight="1" x14ac:dyDescent="0.25">
      <c r="A210" s="134" t="s">
        <v>159</v>
      </c>
      <c r="B210" s="135">
        <v>2015</v>
      </c>
      <c r="C210" s="150">
        <v>25</v>
      </c>
      <c r="D210" s="134" t="s">
        <v>60</v>
      </c>
      <c r="E210" s="136">
        <v>0.74757578999999996</v>
      </c>
      <c r="F210" s="137">
        <v>0.14396535999999999</v>
      </c>
      <c r="G210" s="136">
        <v>0.10845885</v>
      </c>
      <c r="H210" s="151">
        <v>65</v>
      </c>
      <c r="I210" s="152" t="s">
        <v>149</v>
      </c>
    </row>
    <row r="211" spans="1:9" ht="35.1" customHeight="1" x14ac:dyDescent="0.25">
      <c r="A211" s="134" t="s">
        <v>147</v>
      </c>
      <c r="B211" s="135">
        <v>2015</v>
      </c>
      <c r="C211" s="150">
        <v>26</v>
      </c>
      <c r="D211" s="134" t="s">
        <v>61</v>
      </c>
      <c r="E211" s="136">
        <v>0.33234058999999999</v>
      </c>
      <c r="F211" s="137">
        <v>0.23428888</v>
      </c>
      <c r="G211" s="136">
        <v>0.43337052999999998</v>
      </c>
      <c r="H211" s="151">
        <v>65</v>
      </c>
      <c r="I211" s="152">
        <v>0</v>
      </c>
    </row>
    <row r="212" spans="1:9" ht="17.100000000000001" customHeight="1" x14ac:dyDescent="0.25">
      <c r="A212" s="134" t="s">
        <v>147</v>
      </c>
      <c r="B212" s="135">
        <v>2015</v>
      </c>
      <c r="C212" s="150">
        <v>27</v>
      </c>
      <c r="D212" s="134" t="s">
        <v>62</v>
      </c>
      <c r="E212" s="136">
        <v>0.43618782</v>
      </c>
      <c r="F212" s="137">
        <v>0.21919535000000001</v>
      </c>
      <c r="G212" s="136">
        <v>0.34461683999999998</v>
      </c>
      <c r="H212" s="151">
        <v>64</v>
      </c>
      <c r="I212" s="152">
        <v>1</v>
      </c>
    </row>
    <row r="213" spans="1:9" ht="17.100000000000001" customHeight="1" x14ac:dyDescent="0.25">
      <c r="A213" s="134" t="s">
        <v>147</v>
      </c>
      <c r="B213" s="135">
        <v>2015</v>
      </c>
      <c r="C213" s="150">
        <v>28</v>
      </c>
      <c r="D213" s="134" t="s">
        <v>191</v>
      </c>
      <c r="E213" s="136">
        <v>0.46433155999999998</v>
      </c>
      <c r="F213" s="137">
        <v>0.25054655999999997</v>
      </c>
      <c r="G213" s="136">
        <v>0.28512187999999999</v>
      </c>
      <c r="H213" s="151">
        <v>64</v>
      </c>
      <c r="I213" s="152">
        <v>1</v>
      </c>
    </row>
    <row r="214" spans="1:9" ht="35.1" customHeight="1" x14ac:dyDescent="0.25">
      <c r="A214" s="134" t="s">
        <v>147</v>
      </c>
      <c r="B214" s="135">
        <v>2015</v>
      </c>
      <c r="C214" s="150">
        <v>29</v>
      </c>
      <c r="D214" s="134" t="s">
        <v>64</v>
      </c>
      <c r="E214" s="136">
        <v>0.51445410999999996</v>
      </c>
      <c r="F214" s="137">
        <v>0.15464627</v>
      </c>
      <c r="G214" s="136">
        <v>0.33089962000000001</v>
      </c>
      <c r="H214" s="151">
        <v>65</v>
      </c>
      <c r="I214" s="152">
        <v>0</v>
      </c>
    </row>
    <row r="215" spans="1:9" ht="35.1" customHeight="1" x14ac:dyDescent="0.25">
      <c r="A215" s="134" t="s">
        <v>159</v>
      </c>
      <c r="B215" s="135">
        <v>2015</v>
      </c>
      <c r="C215" s="150">
        <v>30</v>
      </c>
      <c r="D215" s="134" t="s">
        <v>65</v>
      </c>
      <c r="E215" s="136">
        <v>0.56257626999999999</v>
      </c>
      <c r="F215" s="137">
        <v>0.22995162999999999</v>
      </c>
      <c r="G215" s="136">
        <v>0.20747209999999999</v>
      </c>
      <c r="H215" s="151">
        <v>57</v>
      </c>
      <c r="I215" s="152">
        <v>6</v>
      </c>
    </row>
    <row r="216" spans="1:9" ht="17.100000000000001" customHeight="1" x14ac:dyDescent="0.25">
      <c r="A216" s="134" t="s">
        <v>147</v>
      </c>
      <c r="B216" s="135">
        <v>2015</v>
      </c>
      <c r="C216" s="150">
        <v>31</v>
      </c>
      <c r="D216" s="134" t="s">
        <v>66</v>
      </c>
      <c r="E216" s="136">
        <v>0.49263368000000002</v>
      </c>
      <c r="F216" s="137">
        <v>0.18521826</v>
      </c>
      <c r="G216" s="136">
        <v>0.32214806000000001</v>
      </c>
      <c r="H216" s="151">
        <v>65</v>
      </c>
      <c r="I216" s="152">
        <v>0</v>
      </c>
    </row>
    <row r="217" spans="1:9" ht="17.100000000000001" customHeight="1" x14ac:dyDescent="0.25">
      <c r="A217" s="134" t="s">
        <v>147</v>
      </c>
      <c r="B217" s="135">
        <v>2015</v>
      </c>
      <c r="C217" s="150">
        <v>32</v>
      </c>
      <c r="D217" s="134" t="s">
        <v>67</v>
      </c>
      <c r="E217" s="136">
        <v>0.61575957000000003</v>
      </c>
      <c r="F217" s="137">
        <v>0.19522120000000001</v>
      </c>
      <c r="G217" s="136">
        <v>0.18901923000000001</v>
      </c>
      <c r="H217" s="151">
        <v>59</v>
      </c>
      <c r="I217" s="152">
        <v>6</v>
      </c>
    </row>
    <row r="218" spans="1:9" ht="35.1" customHeight="1" x14ac:dyDescent="0.25">
      <c r="A218" s="134" t="s">
        <v>161</v>
      </c>
      <c r="B218" s="135">
        <v>2015</v>
      </c>
      <c r="C218" s="150">
        <v>33</v>
      </c>
      <c r="D218" s="134" t="s">
        <v>162</v>
      </c>
      <c r="E218" s="136">
        <v>0.45932665</v>
      </c>
      <c r="F218" s="137">
        <v>0.19932615000000001</v>
      </c>
      <c r="G218" s="136">
        <v>0.34134719000000002</v>
      </c>
      <c r="H218" s="151">
        <v>64</v>
      </c>
      <c r="I218" s="152" t="s">
        <v>149</v>
      </c>
    </row>
    <row r="219" spans="1:9" ht="35.1" customHeight="1" x14ac:dyDescent="0.25">
      <c r="A219" s="134" t="s">
        <v>161</v>
      </c>
      <c r="B219" s="135">
        <v>2015</v>
      </c>
      <c r="C219" s="150">
        <v>34</v>
      </c>
      <c r="D219" s="134" t="s">
        <v>163</v>
      </c>
      <c r="E219" s="136">
        <v>0.35898275000000002</v>
      </c>
      <c r="F219" s="137">
        <v>0.24508890999999999</v>
      </c>
      <c r="G219" s="136">
        <v>0.39592833999999999</v>
      </c>
      <c r="H219" s="151">
        <v>64</v>
      </c>
      <c r="I219" s="152" t="s">
        <v>149</v>
      </c>
    </row>
    <row r="220" spans="1:9" ht="35.1" customHeight="1" x14ac:dyDescent="0.25">
      <c r="A220" s="134" t="s">
        <v>161</v>
      </c>
      <c r="B220" s="135">
        <v>2015</v>
      </c>
      <c r="C220" s="150">
        <v>35</v>
      </c>
      <c r="D220" s="134" t="s">
        <v>164</v>
      </c>
      <c r="E220" s="136">
        <v>0.51682234999999999</v>
      </c>
      <c r="F220" s="137">
        <v>0.24082408999999999</v>
      </c>
      <c r="G220" s="136">
        <v>0.24235356</v>
      </c>
      <c r="H220" s="151">
        <v>62</v>
      </c>
      <c r="I220" s="152" t="s">
        <v>149</v>
      </c>
    </row>
    <row r="221" spans="1:9" ht="35.1" customHeight="1" x14ac:dyDescent="0.25">
      <c r="A221" s="134" t="s">
        <v>161</v>
      </c>
      <c r="B221" s="135">
        <v>2015</v>
      </c>
      <c r="C221" s="150">
        <v>36</v>
      </c>
      <c r="D221" s="134" t="s">
        <v>165</v>
      </c>
      <c r="E221" s="136">
        <v>0.59916307000000002</v>
      </c>
      <c r="F221" s="137">
        <v>0.10676532</v>
      </c>
      <c r="G221" s="136">
        <v>0.29407161999999998</v>
      </c>
      <c r="H221" s="151">
        <v>64</v>
      </c>
      <c r="I221" s="152" t="s">
        <v>149</v>
      </c>
    </row>
    <row r="222" spans="1:9" ht="35.1" customHeight="1" x14ac:dyDescent="0.25">
      <c r="A222" s="134" t="s">
        <v>161</v>
      </c>
      <c r="B222" s="135">
        <v>2015</v>
      </c>
      <c r="C222" s="150">
        <v>37</v>
      </c>
      <c r="D222" s="134" t="s">
        <v>72</v>
      </c>
      <c r="E222" s="136">
        <v>0.49299855999999997</v>
      </c>
      <c r="F222" s="137">
        <v>0.24123121</v>
      </c>
      <c r="G222" s="136">
        <v>0.26577023</v>
      </c>
      <c r="H222" s="151">
        <v>64</v>
      </c>
      <c r="I222" s="152" t="s">
        <v>149</v>
      </c>
    </row>
    <row r="223" spans="1:9" ht="35.1" customHeight="1" x14ac:dyDescent="0.25">
      <c r="A223" s="134" t="s">
        <v>161</v>
      </c>
      <c r="B223" s="135">
        <v>2015</v>
      </c>
      <c r="C223" s="150">
        <v>38</v>
      </c>
      <c r="D223" s="134" t="s">
        <v>166</v>
      </c>
      <c r="E223" s="136">
        <v>0.56829746999999997</v>
      </c>
      <c r="F223" s="137">
        <v>0.15196114999999999</v>
      </c>
      <c r="G223" s="136">
        <v>0.27974137999999998</v>
      </c>
      <c r="H223" s="151">
        <v>64</v>
      </c>
      <c r="I223" s="152" t="s">
        <v>149</v>
      </c>
    </row>
    <row r="224" spans="1:9" ht="17.100000000000001" customHeight="1" x14ac:dyDescent="0.25">
      <c r="A224" s="134" t="s">
        <v>147</v>
      </c>
      <c r="B224" s="135">
        <v>2014</v>
      </c>
      <c r="C224" s="150">
        <v>1</v>
      </c>
      <c r="D224" s="134" t="s">
        <v>148</v>
      </c>
      <c r="E224" s="136">
        <v>0.58309522999999996</v>
      </c>
      <c r="F224" s="137">
        <v>0.19503446999999999</v>
      </c>
      <c r="G224" s="136">
        <v>0.22187030999999999</v>
      </c>
      <c r="H224" s="151">
        <v>84</v>
      </c>
      <c r="I224" s="152" t="s">
        <v>149</v>
      </c>
    </row>
    <row r="225" spans="1:9" ht="17.100000000000001" customHeight="1" x14ac:dyDescent="0.25">
      <c r="A225" s="134" t="s">
        <v>147</v>
      </c>
      <c r="B225" s="135">
        <v>2014</v>
      </c>
      <c r="C225" s="150">
        <v>2</v>
      </c>
      <c r="D225" s="134" t="s">
        <v>21</v>
      </c>
      <c r="E225" s="136">
        <v>0.55836693000000004</v>
      </c>
      <c r="F225" s="137">
        <v>0.27399246999999999</v>
      </c>
      <c r="G225" s="136">
        <v>0.16764059000000001</v>
      </c>
      <c r="H225" s="151">
        <v>83</v>
      </c>
      <c r="I225" s="152" t="s">
        <v>149</v>
      </c>
    </row>
    <row r="226" spans="1:9" ht="17.100000000000001" customHeight="1" x14ac:dyDescent="0.25">
      <c r="A226" s="134" t="s">
        <v>147</v>
      </c>
      <c r="B226" s="135">
        <v>2014</v>
      </c>
      <c r="C226" s="150">
        <v>3</v>
      </c>
      <c r="D226" s="134" t="s">
        <v>23</v>
      </c>
      <c r="E226" s="136">
        <v>0.73141356999999996</v>
      </c>
      <c r="F226" s="137">
        <v>0.13978657999999999</v>
      </c>
      <c r="G226" s="136">
        <v>0.12879984999999999</v>
      </c>
      <c r="H226" s="151">
        <v>84</v>
      </c>
      <c r="I226" s="152" t="s">
        <v>149</v>
      </c>
    </row>
    <row r="227" spans="1:9" ht="17.100000000000001" customHeight="1" x14ac:dyDescent="0.25">
      <c r="A227" s="134" t="s">
        <v>147</v>
      </c>
      <c r="B227" s="135">
        <v>2014</v>
      </c>
      <c r="C227" s="150">
        <v>4</v>
      </c>
      <c r="D227" s="134" t="s">
        <v>25</v>
      </c>
      <c r="E227" s="136">
        <v>0.74645704999999996</v>
      </c>
      <c r="F227" s="137">
        <v>0.14703962000000001</v>
      </c>
      <c r="G227" s="136">
        <v>0.10650332999999999</v>
      </c>
      <c r="H227" s="151">
        <v>83</v>
      </c>
      <c r="I227" s="152" t="s">
        <v>149</v>
      </c>
    </row>
    <row r="228" spans="1:9" ht="17.100000000000001" customHeight="1" x14ac:dyDescent="0.25">
      <c r="A228" s="134" t="s">
        <v>147</v>
      </c>
      <c r="B228" s="135">
        <v>2014</v>
      </c>
      <c r="C228" s="150">
        <v>5</v>
      </c>
      <c r="D228" s="134" t="s">
        <v>150</v>
      </c>
      <c r="E228" s="136">
        <v>0.49924624000000001</v>
      </c>
      <c r="F228" s="137">
        <v>0.15762751</v>
      </c>
      <c r="G228" s="136">
        <v>0.34312625000000002</v>
      </c>
      <c r="H228" s="151">
        <v>82</v>
      </c>
      <c r="I228" s="152">
        <v>0</v>
      </c>
    </row>
    <row r="229" spans="1:9" ht="17.100000000000001" customHeight="1" x14ac:dyDescent="0.25">
      <c r="A229" s="134" t="s">
        <v>147</v>
      </c>
      <c r="B229" s="135">
        <v>2014</v>
      </c>
      <c r="C229" s="150">
        <v>6</v>
      </c>
      <c r="D229" s="134" t="s">
        <v>151</v>
      </c>
      <c r="E229" s="136">
        <v>0.55652488</v>
      </c>
      <c r="F229" s="137">
        <v>0.17883716999999999</v>
      </c>
      <c r="G229" s="136">
        <v>0.26463795000000001</v>
      </c>
      <c r="H229" s="151">
        <v>81</v>
      </c>
      <c r="I229" s="152">
        <v>0</v>
      </c>
    </row>
    <row r="230" spans="1:9" ht="17.100000000000001" customHeight="1" x14ac:dyDescent="0.25">
      <c r="A230" s="134" t="s">
        <v>147</v>
      </c>
      <c r="B230" s="135">
        <v>2014</v>
      </c>
      <c r="C230" s="150">
        <v>7</v>
      </c>
      <c r="D230" s="134" t="s">
        <v>189</v>
      </c>
      <c r="E230" s="136">
        <v>0.81144338000000005</v>
      </c>
      <c r="F230" s="137">
        <v>9.4792730000000006E-2</v>
      </c>
      <c r="G230" s="136">
        <v>9.3763899999999997E-2</v>
      </c>
      <c r="H230" s="151">
        <v>83</v>
      </c>
      <c r="I230" s="152">
        <v>0</v>
      </c>
    </row>
    <row r="231" spans="1:9" ht="17.100000000000001" customHeight="1" x14ac:dyDescent="0.25">
      <c r="A231" s="134" t="s">
        <v>147</v>
      </c>
      <c r="B231" s="135">
        <v>2014</v>
      </c>
      <c r="C231" s="150">
        <v>8</v>
      </c>
      <c r="D231" s="134" t="s">
        <v>153</v>
      </c>
      <c r="E231" s="136">
        <v>0.42505506999999998</v>
      </c>
      <c r="F231" s="137">
        <v>0.29679291000000002</v>
      </c>
      <c r="G231" s="136">
        <v>0.27815202</v>
      </c>
      <c r="H231" s="151">
        <v>83</v>
      </c>
      <c r="I231" s="152">
        <v>1</v>
      </c>
    </row>
    <row r="232" spans="1:9" ht="17.100000000000001" customHeight="1" x14ac:dyDescent="0.25">
      <c r="A232" s="134" t="s">
        <v>147</v>
      </c>
      <c r="B232" s="135">
        <v>2014</v>
      </c>
      <c r="C232" s="150">
        <v>9</v>
      </c>
      <c r="D232" s="134" t="s">
        <v>154</v>
      </c>
      <c r="E232" s="136">
        <v>0.89630918000000004</v>
      </c>
      <c r="F232" s="137">
        <v>4.5273430000000003E-2</v>
      </c>
      <c r="G232" s="136">
        <v>5.841739E-2</v>
      </c>
      <c r="H232" s="151">
        <v>84</v>
      </c>
      <c r="I232" s="152" t="s">
        <v>149</v>
      </c>
    </row>
    <row r="233" spans="1:9" ht="17.100000000000001" customHeight="1" x14ac:dyDescent="0.25">
      <c r="A233" s="134" t="s">
        <v>147</v>
      </c>
      <c r="B233" s="135">
        <v>2014</v>
      </c>
      <c r="C233" s="150">
        <v>10</v>
      </c>
      <c r="D233" s="134" t="s">
        <v>42</v>
      </c>
      <c r="E233" s="136">
        <v>0.41530476999999999</v>
      </c>
      <c r="F233" s="137">
        <v>0.37387857000000002</v>
      </c>
      <c r="G233" s="136">
        <v>0.21081664999999999</v>
      </c>
      <c r="H233" s="151">
        <v>69</v>
      </c>
      <c r="I233" s="152">
        <v>15</v>
      </c>
    </row>
    <row r="234" spans="1:9" ht="17.100000000000001" customHeight="1" x14ac:dyDescent="0.25">
      <c r="A234" s="134" t="s">
        <v>147</v>
      </c>
      <c r="B234" s="135">
        <v>2014</v>
      </c>
      <c r="C234" s="150">
        <v>12</v>
      </c>
      <c r="D234" s="134" t="s">
        <v>155</v>
      </c>
      <c r="E234" s="136">
        <v>0.44492168999999998</v>
      </c>
      <c r="F234" s="137">
        <v>0.28672818999999999</v>
      </c>
      <c r="G234" s="136">
        <v>0.26835012000000003</v>
      </c>
      <c r="H234" s="151">
        <v>74</v>
      </c>
      <c r="I234" s="152">
        <v>10</v>
      </c>
    </row>
    <row r="235" spans="1:9" ht="35.1" customHeight="1" x14ac:dyDescent="0.25">
      <c r="A235" s="134" t="s">
        <v>147</v>
      </c>
      <c r="B235" s="135">
        <v>2014</v>
      </c>
      <c r="C235" s="150">
        <v>13</v>
      </c>
      <c r="D235" s="134" t="s">
        <v>190</v>
      </c>
      <c r="E235" s="136">
        <v>0.80535407000000003</v>
      </c>
      <c r="F235" s="137">
        <v>0.13334462</v>
      </c>
      <c r="G235" s="136">
        <v>6.1301300000000003E-2</v>
      </c>
      <c r="H235" s="151">
        <v>79</v>
      </c>
      <c r="I235" s="152">
        <v>2</v>
      </c>
    </row>
    <row r="236" spans="1:9" ht="17.100000000000001" customHeight="1" x14ac:dyDescent="0.25">
      <c r="A236" s="134" t="s">
        <v>147</v>
      </c>
      <c r="B236" s="135">
        <v>2014</v>
      </c>
      <c r="C236" s="150">
        <v>14</v>
      </c>
      <c r="D236" s="134" t="s">
        <v>49</v>
      </c>
      <c r="E236" s="136">
        <v>0.42124279999999997</v>
      </c>
      <c r="F236" s="137">
        <v>0.33185062999999998</v>
      </c>
      <c r="G236" s="136">
        <v>0.24690656999999999</v>
      </c>
      <c r="H236" s="151">
        <v>80</v>
      </c>
      <c r="I236" s="152">
        <v>2</v>
      </c>
    </row>
    <row r="237" spans="1:9" ht="17.100000000000001" customHeight="1" x14ac:dyDescent="0.25">
      <c r="A237" s="134" t="s">
        <v>147</v>
      </c>
      <c r="B237" s="135">
        <v>2014</v>
      </c>
      <c r="C237" s="150">
        <v>15</v>
      </c>
      <c r="D237" s="134" t="s">
        <v>50</v>
      </c>
      <c r="E237" s="136">
        <v>0.72273975999999995</v>
      </c>
      <c r="F237" s="137">
        <v>0.18551122</v>
      </c>
      <c r="G237" s="136">
        <v>9.1749020000000001E-2</v>
      </c>
      <c r="H237" s="151">
        <v>77</v>
      </c>
      <c r="I237" s="152">
        <v>3</v>
      </c>
    </row>
    <row r="238" spans="1:9" ht="17.100000000000001" customHeight="1" x14ac:dyDescent="0.25">
      <c r="A238" s="134" t="s">
        <v>147</v>
      </c>
      <c r="B238" s="135">
        <v>2014</v>
      </c>
      <c r="C238" s="150">
        <v>16</v>
      </c>
      <c r="D238" s="134" t="s">
        <v>51</v>
      </c>
      <c r="E238" s="136">
        <v>0.83466708000000001</v>
      </c>
      <c r="F238" s="137">
        <v>0.11355417</v>
      </c>
      <c r="G238" s="136">
        <v>5.1778749999999998E-2</v>
      </c>
      <c r="H238" s="151">
        <v>79</v>
      </c>
      <c r="I238" s="152">
        <v>2</v>
      </c>
    </row>
    <row r="239" spans="1:9" ht="17.100000000000001" customHeight="1" x14ac:dyDescent="0.25">
      <c r="A239" s="134" t="s">
        <v>147</v>
      </c>
      <c r="B239" s="135">
        <v>2014</v>
      </c>
      <c r="C239" s="150">
        <v>17</v>
      </c>
      <c r="D239" s="134" t="s">
        <v>157</v>
      </c>
      <c r="E239" s="136">
        <v>0.65451961999999997</v>
      </c>
      <c r="F239" s="137">
        <v>0.26069695999999998</v>
      </c>
      <c r="G239" s="136">
        <v>8.4783419999999998E-2</v>
      </c>
      <c r="H239" s="151">
        <v>81</v>
      </c>
      <c r="I239" s="152" t="s">
        <v>149</v>
      </c>
    </row>
    <row r="240" spans="1:9" ht="17.100000000000001" customHeight="1" x14ac:dyDescent="0.25">
      <c r="A240" s="134" t="s">
        <v>147</v>
      </c>
      <c r="B240" s="135">
        <v>2014</v>
      </c>
      <c r="C240" s="150">
        <v>18</v>
      </c>
      <c r="D240" s="134" t="s">
        <v>158</v>
      </c>
      <c r="E240" s="136">
        <v>0.42578606000000002</v>
      </c>
      <c r="F240" s="137">
        <v>0.29562715000000001</v>
      </c>
      <c r="G240" s="136">
        <v>0.27858678999999997</v>
      </c>
      <c r="H240" s="151">
        <v>81</v>
      </c>
      <c r="I240" s="152">
        <v>0</v>
      </c>
    </row>
    <row r="241" spans="1:9" ht="17.100000000000001" customHeight="1" x14ac:dyDescent="0.25">
      <c r="A241" s="134" t="s">
        <v>147</v>
      </c>
      <c r="B241" s="135">
        <v>2014</v>
      </c>
      <c r="C241" s="150">
        <v>19</v>
      </c>
      <c r="D241" s="134" t="s">
        <v>54</v>
      </c>
      <c r="E241" s="136">
        <v>0.93421728999999998</v>
      </c>
      <c r="F241" s="137">
        <v>3.8914669999999998E-2</v>
      </c>
      <c r="G241" s="136">
        <v>2.6868039999999999E-2</v>
      </c>
      <c r="H241" s="151">
        <v>81</v>
      </c>
      <c r="I241" s="152">
        <v>0</v>
      </c>
    </row>
    <row r="242" spans="1:9" ht="17.100000000000001" customHeight="1" x14ac:dyDescent="0.25">
      <c r="A242" s="134" t="s">
        <v>147</v>
      </c>
      <c r="B242" s="135">
        <v>2014</v>
      </c>
      <c r="C242" s="150">
        <v>20</v>
      </c>
      <c r="D242" s="134" t="s">
        <v>55</v>
      </c>
      <c r="E242" s="136">
        <v>0.77370114000000001</v>
      </c>
      <c r="F242" s="137">
        <v>0.18325691999999999</v>
      </c>
      <c r="G242" s="136">
        <v>4.3041940000000001E-2</v>
      </c>
      <c r="H242" s="151">
        <v>73</v>
      </c>
      <c r="I242" s="152">
        <v>7</v>
      </c>
    </row>
    <row r="243" spans="1:9" ht="17.100000000000001" customHeight="1" x14ac:dyDescent="0.25">
      <c r="A243" s="134" t="s">
        <v>147</v>
      </c>
      <c r="B243" s="135">
        <v>2014</v>
      </c>
      <c r="C243" s="150">
        <v>21</v>
      </c>
      <c r="D243" s="134" t="s">
        <v>56</v>
      </c>
      <c r="E243" s="136">
        <v>0.77667757000000004</v>
      </c>
      <c r="F243" s="137">
        <v>0.13290318000000001</v>
      </c>
      <c r="G243" s="136">
        <v>9.0419260000000001E-2</v>
      </c>
      <c r="H243" s="151">
        <v>79</v>
      </c>
      <c r="I243" s="152">
        <v>1</v>
      </c>
    </row>
    <row r="244" spans="1:9" ht="17.100000000000001" customHeight="1" x14ac:dyDescent="0.25">
      <c r="A244" s="134" t="s">
        <v>147</v>
      </c>
      <c r="B244" s="135">
        <v>2014</v>
      </c>
      <c r="C244" s="150">
        <v>22</v>
      </c>
      <c r="D244" s="134" t="s">
        <v>57</v>
      </c>
      <c r="E244" s="136">
        <v>0.86411106000000004</v>
      </c>
      <c r="F244" s="137">
        <v>8.5883550000000003E-2</v>
      </c>
      <c r="G244" s="136">
        <v>5.0005389999999997E-2</v>
      </c>
      <c r="H244" s="151">
        <v>81</v>
      </c>
      <c r="I244" s="152" t="s">
        <v>149</v>
      </c>
    </row>
    <row r="245" spans="1:9" ht="17.100000000000001" customHeight="1" x14ac:dyDescent="0.25">
      <c r="A245" s="134" t="s">
        <v>147</v>
      </c>
      <c r="B245" s="135">
        <v>2014</v>
      </c>
      <c r="C245" s="150">
        <v>23</v>
      </c>
      <c r="D245" s="134" t="s">
        <v>58</v>
      </c>
      <c r="E245" s="136">
        <v>0.85915525000000004</v>
      </c>
      <c r="F245" s="137">
        <v>9.0094250000000001E-2</v>
      </c>
      <c r="G245" s="136">
        <v>5.0750499999999997E-2</v>
      </c>
      <c r="H245" s="151">
        <v>80</v>
      </c>
      <c r="I245" s="152" t="s">
        <v>149</v>
      </c>
    </row>
    <row r="246" spans="1:9" ht="17.100000000000001" customHeight="1" x14ac:dyDescent="0.25">
      <c r="A246" s="134" t="s">
        <v>147</v>
      </c>
      <c r="B246" s="135">
        <v>2014</v>
      </c>
      <c r="C246" s="150">
        <v>24</v>
      </c>
      <c r="D246" s="134" t="s">
        <v>59</v>
      </c>
      <c r="E246" s="136">
        <v>0.77364761000000004</v>
      </c>
      <c r="F246" s="137">
        <v>0.16318870999999999</v>
      </c>
      <c r="G246" s="136">
        <v>6.3163689999999995E-2</v>
      </c>
      <c r="H246" s="151">
        <v>80</v>
      </c>
      <c r="I246" s="152" t="s">
        <v>149</v>
      </c>
    </row>
    <row r="247" spans="1:9" ht="17.100000000000001" customHeight="1" x14ac:dyDescent="0.25">
      <c r="A247" s="134" t="s">
        <v>159</v>
      </c>
      <c r="B247" s="135">
        <v>2014</v>
      </c>
      <c r="C247" s="150">
        <v>25</v>
      </c>
      <c r="D247" s="134" t="s">
        <v>60</v>
      </c>
      <c r="E247" s="136">
        <v>0.86227244000000003</v>
      </c>
      <c r="F247" s="137">
        <v>9.8980849999999995E-2</v>
      </c>
      <c r="G247" s="136">
        <v>3.8746700000000002E-2</v>
      </c>
      <c r="H247" s="151">
        <v>79</v>
      </c>
      <c r="I247" s="152" t="s">
        <v>149</v>
      </c>
    </row>
    <row r="248" spans="1:9" ht="35.1" customHeight="1" x14ac:dyDescent="0.25">
      <c r="A248" s="134" t="s">
        <v>147</v>
      </c>
      <c r="B248" s="135">
        <v>2014</v>
      </c>
      <c r="C248" s="150">
        <v>26</v>
      </c>
      <c r="D248" s="134" t="s">
        <v>61</v>
      </c>
      <c r="E248" s="136">
        <v>0.41745712000000001</v>
      </c>
      <c r="F248" s="137">
        <v>0.27791645999999998</v>
      </c>
      <c r="G248" s="136">
        <v>0.30462642000000001</v>
      </c>
      <c r="H248" s="151">
        <v>80</v>
      </c>
      <c r="I248" s="152">
        <v>0</v>
      </c>
    </row>
    <row r="249" spans="1:9" ht="17.100000000000001" customHeight="1" x14ac:dyDescent="0.25">
      <c r="A249" s="134" t="s">
        <v>147</v>
      </c>
      <c r="B249" s="135">
        <v>2014</v>
      </c>
      <c r="C249" s="150">
        <v>27</v>
      </c>
      <c r="D249" s="134" t="s">
        <v>62</v>
      </c>
      <c r="E249" s="136">
        <v>0.47045820999999999</v>
      </c>
      <c r="F249" s="137">
        <v>0.31903248000000001</v>
      </c>
      <c r="G249" s="136">
        <v>0.21050931000000001</v>
      </c>
      <c r="H249" s="151">
        <v>78</v>
      </c>
      <c r="I249" s="152">
        <v>2</v>
      </c>
    </row>
    <row r="250" spans="1:9" ht="17.100000000000001" customHeight="1" x14ac:dyDescent="0.25">
      <c r="A250" s="134" t="s">
        <v>147</v>
      </c>
      <c r="B250" s="135">
        <v>2014</v>
      </c>
      <c r="C250" s="150">
        <v>28</v>
      </c>
      <c r="D250" s="134" t="s">
        <v>191</v>
      </c>
      <c r="E250" s="136">
        <v>0.58026544000000002</v>
      </c>
      <c r="F250" s="137">
        <v>0.17919410999999999</v>
      </c>
      <c r="G250" s="136">
        <v>0.24054044999999999</v>
      </c>
      <c r="H250" s="151">
        <v>77</v>
      </c>
      <c r="I250" s="152">
        <v>2</v>
      </c>
    </row>
    <row r="251" spans="1:9" ht="35.1" customHeight="1" x14ac:dyDescent="0.25">
      <c r="A251" s="134" t="s">
        <v>147</v>
      </c>
      <c r="B251" s="135">
        <v>2014</v>
      </c>
      <c r="C251" s="150">
        <v>29</v>
      </c>
      <c r="D251" s="134" t="s">
        <v>64</v>
      </c>
      <c r="E251" s="136">
        <v>0.50356646999999999</v>
      </c>
      <c r="F251" s="137">
        <v>0.25355097999999998</v>
      </c>
      <c r="G251" s="136">
        <v>0.24288255</v>
      </c>
      <c r="H251" s="151">
        <v>77</v>
      </c>
      <c r="I251" s="152">
        <v>2</v>
      </c>
    </row>
    <row r="252" spans="1:9" ht="35.1" customHeight="1" x14ac:dyDescent="0.25">
      <c r="A252" s="134" t="s">
        <v>159</v>
      </c>
      <c r="B252" s="135">
        <v>2014</v>
      </c>
      <c r="C252" s="150">
        <v>30</v>
      </c>
      <c r="D252" s="134" t="s">
        <v>65</v>
      </c>
      <c r="E252" s="136">
        <v>0.79432877999999996</v>
      </c>
      <c r="F252" s="137">
        <v>0.13040071</v>
      </c>
      <c r="G252" s="136">
        <v>7.5270509999999999E-2</v>
      </c>
      <c r="H252" s="151">
        <v>65</v>
      </c>
      <c r="I252" s="152">
        <v>15</v>
      </c>
    </row>
    <row r="253" spans="1:9" ht="17.100000000000001" customHeight="1" x14ac:dyDescent="0.25">
      <c r="A253" s="134" t="s">
        <v>147</v>
      </c>
      <c r="B253" s="135">
        <v>2014</v>
      </c>
      <c r="C253" s="150">
        <v>31</v>
      </c>
      <c r="D253" s="134" t="s">
        <v>66</v>
      </c>
      <c r="E253" s="136">
        <v>0.52976018000000002</v>
      </c>
      <c r="F253" s="137">
        <v>0.30343009999999998</v>
      </c>
      <c r="G253" s="136">
        <v>0.16680972999999999</v>
      </c>
      <c r="H253" s="151">
        <v>81</v>
      </c>
      <c r="I253" s="152">
        <v>0</v>
      </c>
    </row>
    <row r="254" spans="1:9" ht="17.100000000000001" customHeight="1" x14ac:dyDescent="0.25">
      <c r="A254" s="134" t="s">
        <v>147</v>
      </c>
      <c r="B254" s="135">
        <v>2014</v>
      </c>
      <c r="C254" s="150">
        <v>32</v>
      </c>
      <c r="D254" s="134" t="s">
        <v>67</v>
      </c>
      <c r="E254" s="136">
        <v>0.68411339000000004</v>
      </c>
      <c r="F254" s="137">
        <v>0.2116825</v>
      </c>
      <c r="G254" s="136">
        <v>0.10420411</v>
      </c>
      <c r="H254" s="151">
        <v>78</v>
      </c>
      <c r="I254" s="152">
        <v>3</v>
      </c>
    </row>
    <row r="255" spans="1:9" ht="35.1" customHeight="1" x14ac:dyDescent="0.25">
      <c r="A255" s="134" t="s">
        <v>161</v>
      </c>
      <c r="B255" s="135">
        <v>2014</v>
      </c>
      <c r="C255" s="150">
        <v>33</v>
      </c>
      <c r="D255" s="134" t="s">
        <v>162</v>
      </c>
      <c r="E255" s="136">
        <v>0.51840927999999997</v>
      </c>
      <c r="F255" s="137">
        <v>0.30749766000000001</v>
      </c>
      <c r="G255" s="136">
        <v>0.17409305999999999</v>
      </c>
      <c r="H255" s="151">
        <v>80</v>
      </c>
      <c r="I255" s="152" t="s">
        <v>149</v>
      </c>
    </row>
    <row r="256" spans="1:9" ht="35.1" customHeight="1" x14ac:dyDescent="0.25">
      <c r="A256" s="134" t="s">
        <v>161</v>
      </c>
      <c r="B256" s="135">
        <v>2014</v>
      </c>
      <c r="C256" s="150">
        <v>34</v>
      </c>
      <c r="D256" s="134" t="s">
        <v>163</v>
      </c>
      <c r="E256" s="136">
        <v>0.38663357999999998</v>
      </c>
      <c r="F256" s="137">
        <v>0.30492638999999999</v>
      </c>
      <c r="G256" s="136">
        <v>0.30844001999999998</v>
      </c>
      <c r="H256" s="151">
        <v>80</v>
      </c>
      <c r="I256" s="152" t="s">
        <v>149</v>
      </c>
    </row>
    <row r="257" spans="1:9" ht="35.1" customHeight="1" x14ac:dyDescent="0.25">
      <c r="A257" s="134" t="s">
        <v>161</v>
      </c>
      <c r="B257" s="135">
        <v>2014</v>
      </c>
      <c r="C257" s="150">
        <v>35</v>
      </c>
      <c r="D257" s="134" t="s">
        <v>164</v>
      </c>
      <c r="E257" s="136">
        <v>0.54470702000000004</v>
      </c>
      <c r="F257" s="137">
        <v>0.20782897</v>
      </c>
      <c r="G257" s="136">
        <v>0.24746402000000001</v>
      </c>
      <c r="H257" s="151">
        <v>80</v>
      </c>
      <c r="I257" s="152" t="s">
        <v>149</v>
      </c>
    </row>
    <row r="258" spans="1:9" ht="35.1" customHeight="1" x14ac:dyDescent="0.25">
      <c r="A258" s="134" t="s">
        <v>161</v>
      </c>
      <c r="B258" s="135">
        <v>2014</v>
      </c>
      <c r="C258" s="150">
        <v>36</v>
      </c>
      <c r="D258" s="134" t="s">
        <v>165</v>
      </c>
      <c r="E258" s="136">
        <v>0.70667331</v>
      </c>
      <c r="F258" s="137">
        <v>0.19324805</v>
      </c>
      <c r="G258" s="136">
        <v>0.10007864</v>
      </c>
      <c r="H258" s="151">
        <v>79</v>
      </c>
      <c r="I258" s="152" t="s">
        <v>149</v>
      </c>
    </row>
    <row r="259" spans="1:9" ht="35.1" customHeight="1" x14ac:dyDescent="0.25">
      <c r="A259" s="134" t="s">
        <v>161</v>
      </c>
      <c r="B259" s="135">
        <v>2014</v>
      </c>
      <c r="C259" s="150">
        <v>37</v>
      </c>
      <c r="D259" s="134" t="s">
        <v>72</v>
      </c>
      <c r="E259" s="136">
        <v>0.66066488999999995</v>
      </c>
      <c r="F259" s="137">
        <v>9.7879209999999994E-2</v>
      </c>
      <c r="G259" s="136">
        <v>0.2414559</v>
      </c>
      <c r="H259" s="151">
        <v>78</v>
      </c>
      <c r="I259" s="152" t="s">
        <v>149</v>
      </c>
    </row>
    <row r="260" spans="1:9" ht="35.1" customHeight="1" x14ac:dyDescent="0.25">
      <c r="A260" s="134" t="s">
        <v>161</v>
      </c>
      <c r="B260" s="135">
        <v>2014</v>
      </c>
      <c r="C260" s="150">
        <v>38</v>
      </c>
      <c r="D260" s="134" t="s">
        <v>166</v>
      </c>
      <c r="E260" s="136">
        <v>0.57606109999999999</v>
      </c>
      <c r="F260" s="137">
        <v>0.26497251999999999</v>
      </c>
      <c r="G260" s="136">
        <v>0.15896637999999999</v>
      </c>
      <c r="H260" s="151">
        <v>79</v>
      </c>
      <c r="I260" s="152" t="s">
        <v>149</v>
      </c>
    </row>
    <row r="261" spans="1:9" ht="17.100000000000001" customHeight="1" x14ac:dyDescent="0.25">
      <c r="A261" s="134" t="s">
        <v>147</v>
      </c>
      <c r="B261" s="135">
        <v>2013</v>
      </c>
      <c r="C261" s="150">
        <v>1</v>
      </c>
      <c r="D261" s="134" t="s">
        <v>148</v>
      </c>
      <c r="E261" s="136">
        <v>0.67747080000000004</v>
      </c>
      <c r="F261" s="137">
        <v>0.16036503999999999</v>
      </c>
      <c r="G261" s="136">
        <v>0.16216416</v>
      </c>
      <c r="H261" s="151">
        <v>82</v>
      </c>
      <c r="I261" s="152" t="s">
        <v>149</v>
      </c>
    </row>
    <row r="262" spans="1:9" ht="17.100000000000001" customHeight="1" x14ac:dyDescent="0.25">
      <c r="A262" s="134" t="s">
        <v>147</v>
      </c>
      <c r="B262" s="135">
        <v>2013</v>
      </c>
      <c r="C262" s="150">
        <v>2</v>
      </c>
      <c r="D262" s="134" t="s">
        <v>21</v>
      </c>
      <c r="E262" s="136">
        <v>0.67485384999999998</v>
      </c>
      <c r="F262" s="137">
        <v>0.1886206</v>
      </c>
      <c r="G262" s="136">
        <v>0.13652555</v>
      </c>
      <c r="H262" s="151">
        <v>81</v>
      </c>
      <c r="I262" s="152" t="s">
        <v>149</v>
      </c>
    </row>
    <row r="263" spans="1:9" ht="17.100000000000001" customHeight="1" x14ac:dyDescent="0.25">
      <c r="A263" s="134" t="s">
        <v>147</v>
      </c>
      <c r="B263" s="135">
        <v>2013</v>
      </c>
      <c r="C263" s="150">
        <v>3</v>
      </c>
      <c r="D263" s="134" t="s">
        <v>23</v>
      </c>
      <c r="E263" s="136">
        <v>0.80843339999999997</v>
      </c>
      <c r="F263" s="137">
        <v>0.11600735</v>
      </c>
      <c r="G263" s="136">
        <v>7.555924E-2</v>
      </c>
      <c r="H263" s="151">
        <v>82</v>
      </c>
      <c r="I263" s="152" t="s">
        <v>149</v>
      </c>
    </row>
    <row r="264" spans="1:9" ht="17.100000000000001" customHeight="1" x14ac:dyDescent="0.25">
      <c r="A264" s="134" t="s">
        <v>147</v>
      </c>
      <c r="B264" s="135">
        <v>2013</v>
      </c>
      <c r="C264" s="150">
        <v>4</v>
      </c>
      <c r="D264" s="134" t="s">
        <v>25</v>
      </c>
      <c r="E264" s="136">
        <v>0.80792255999999996</v>
      </c>
      <c r="F264" s="137">
        <v>0.14299149999999999</v>
      </c>
      <c r="G264" s="136">
        <v>4.9085950000000003E-2</v>
      </c>
      <c r="H264" s="151">
        <v>82</v>
      </c>
      <c r="I264" s="152" t="s">
        <v>149</v>
      </c>
    </row>
    <row r="265" spans="1:9" ht="17.100000000000001" customHeight="1" x14ac:dyDescent="0.25">
      <c r="A265" s="134" t="s">
        <v>147</v>
      </c>
      <c r="B265" s="135">
        <v>2013</v>
      </c>
      <c r="C265" s="150">
        <v>5</v>
      </c>
      <c r="D265" s="134" t="s">
        <v>150</v>
      </c>
      <c r="E265" s="136">
        <v>0.48821154999999999</v>
      </c>
      <c r="F265" s="137">
        <v>0.17915654</v>
      </c>
      <c r="G265" s="136">
        <v>0.33263190999999998</v>
      </c>
      <c r="H265" s="151">
        <v>82</v>
      </c>
      <c r="I265" s="152">
        <v>0</v>
      </c>
    </row>
    <row r="266" spans="1:9" ht="17.100000000000001" customHeight="1" x14ac:dyDescent="0.25">
      <c r="A266" s="134" t="s">
        <v>147</v>
      </c>
      <c r="B266" s="135">
        <v>2013</v>
      </c>
      <c r="C266" s="150">
        <v>6</v>
      </c>
      <c r="D266" s="134" t="s">
        <v>151</v>
      </c>
      <c r="E266" s="136">
        <v>0.61761595999999996</v>
      </c>
      <c r="F266" s="137">
        <v>0.14919404999999999</v>
      </c>
      <c r="G266" s="136">
        <v>0.23318999000000001</v>
      </c>
      <c r="H266" s="151">
        <v>78</v>
      </c>
      <c r="I266" s="152">
        <v>0</v>
      </c>
    </row>
    <row r="267" spans="1:9" ht="17.100000000000001" customHeight="1" x14ac:dyDescent="0.25">
      <c r="A267" s="134" t="s">
        <v>147</v>
      </c>
      <c r="B267" s="135">
        <v>2013</v>
      </c>
      <c r="C267" s="150">
        <v>7</v>
      </c>
      <c r="D267" s="134" t="s">
        <v>189</v>
      </c>
      <c r="E267" s="136">
        <v>0.83811654000000002</v>
      </c>
      <c r="F267" s="137">
        <v>6.9770299999999993E-2</v>
      </c>
      <c r="G267" s="136">
        <v>9.2113159999999999E-2</v>
      </c>
      <c r="H267" s="151">
        <v>81</v>
      </c>
      <c r="I267" s="152">
        <v>1</v>
      </c>
    </row>
    <row r="268" spans="1:9" ht="17.100000000000001" customHeight="1" x14ac:dyDescent="0.25">
      <c r="A268" s="134" t="s">
        <v>147</v>
      </c>
      <c r="B268" s="135">
        <v>2013</v>
      </c>
      <c r="C268" s="150">
        <v>8</v>
      </c>
      <c r="D268" s="134" t="s">
        <v>153</v>
      </c>
      <c r="E268" s="136">
        <v>0.51458289999999995</v>
      </c>
      <c r="F268" s="137">
        <v>0.20503558</v>
      </c>
      <c r="G268" s="136">
        <v>0.28038152</v>
      </c>
      <c r="H268" s="151">
        <v>75</v>
      </c>
      <c r="I268" s="152">
        <v>5</v>
      </c>
    </row>
    <row r="269" spans="1:9" ht="17.100000000000001" customHeight="1" x14ac:dyDescent="0.25">
      <c r="A269" s="134" t="s">
        <v>147</v>
      </c>
      <c r="B269" s="135">
        <v>2013</v>
      </c>
      <c r="C269" s="150">
        <v>9</v>
      </c>
      <c r="D269" s="134" t="s">
        <v>154</v>
      </c>
      <c r="E269" s="136">
        <v>0.87607840999999997</v>
      </c>
      <c r="F269" s="137">
        <v>5.0059510000000002E-2</v>
      </c>
      <c r="G269" s="136">
        <v>7.3862079999999997E-2</v>
      </c>
      <c r="H269" s="151">
        <v>81</v>
      </c>
      <c r="I269" s="152" t="s">
        <v>149</v>
      </c>
    </row>
    <row r="270" spans="1:9" ht="17.100000000000001" customHeight="1" x14ac:dyDescent="0.25">
      <c r="A270" s="134" t="s">
        <v>147</v>
      </c>
      <c r="B270" s="135">
        <v>2013</v>
      </c>
      <c r="C270" s="150">
        <v>10</v>
      </c>
      <c r="D270" s="134" t="s">
        <v>42</v>
      </c>
      <c r="E270" s="136">
        <v>0.55778130999999997</v>
      </c>
      <c r="F270" s="137">
        <v>0.35650134999999999</v>
      </c>
      <c r="G270" s="136">
        <v>8.5717340000000003E-2</v>
      </c>
      <c r="H270" s="151">
        <v>69</v>
      </c>
      <c r="I270" s="152">
        <v>12</v>
      </c>
    </row>
    <row r="271" spans="1:9" ht="17.100000000000001" customHeight="1" x14ac:dyDescent="0.25">
      <c r="A271" s="134" t="s">
        <v>147</v>
      </c>
      <c r="B271" s="135">
        <v>2013</v>
      </c>
      <c r="C271" s="150">
        <v>12</v>
      </c>
      <c r="D271" s="134" t="s">
        <v>155</v>
      </c>
      <c r="E271" s="136">
        <v>0.50351752999999999</v>
      </c>
      <c r="F271" s="137">
        <v>0.22716860999999999</v>
      </c>
      <c r="G271" s="136">
        <v>0.26931386000000002</v>
      </c>
      <c r="H271" s="151">
        <v>74</v>
      </c>
      <c r="I271" s="152">
        <v>6</v>
      </c>
    </row>
    <row r="272" spans="1:9" ht="35.1" customHeight="1" x14ac:dyDescent="0.25">
      <c r="A272" s="134" t="s">
        <v>147</v>
      </c>
      <c r="B272" s="135">
        <v>2013</v>
      </c>
      <c r="C272" s="150">
        <v>13</v>
      </c>
      <c r="D272" s="134" t="s">
        <v>190</v>
      </c>
      <c r="E272" s="136">
        <v>0.86686969000000003</v>
      </c>
      <c r="F272" s="137">
        <v>7.2739849999999995E-2</v>
      </c>
      <c r="G272" s="136">
        <v>6.0390470000000002E-2</v>
      </c>
      <c r="H272" s="151">
        <v>79</v>
      </c>
      <c r="I272" s="152">
        <v>3</v>
      </c>
    </row>
    <row r="273" spans="1:9" ht="17.100000000000001" customHeight="1" x14ac:dyDescent="0.25">
      <c r="A273" s="134" t="s">
        <v>147</v>
      </c>
      <c r="B273" s="135">
        <v>2013</v>
      </c>
      <c r="C273" s="150">
        <v>14</v>
      </c>
      <c r="D273" s="134" t="s">
        <v>49</v>
      </c>
      <c r="E273" s="136">
        <v>0.49948366</v>
      </c>
      <c r="F273" s="137">
        <v>0.23662232</v>
      </c>
      <c r="G273" s="136">
        <v>0.26389402000000001</v>
      </c>
      <c r="H273" s="151">
        <v>78</v>
      </c>
      <c r="I273" s="152">
        <v>4</v>
      </c>
    </row>
    <row r="274" spans="1:9" ht="17.100000000000001" customHeight="1" x14ac:dyDescent="0.25">
      <c r="A274" s="134" t="s">
        <v>147</v>
      </c>
      <c r="B274" s="135">
        <v>2013</v>
      </c>
      <c r="C274" s="150">
        <v>15</v>
      </c>
      <c r="D274" s="134" t="s">
        <v>50</v>
      </c>
      <c r="E274" s="136">
        <v>0.69307653000000002</v>
      </c>
      <c r="F274" s="137">
        <v>0.18117717999999999</v>
      </c>
      <c r="G274" s="136">
        <v>0.12574629000000001</v>
      </c>
      <c r="H274" s="151">
        <v>79</v>
      </c>
      <c r="I274" s="152">
        <v>3</v>
      </c>
    </row>
    <row r="275" spans="1:9" ht="17.100000000000001" customHeight="1" x14ac:dyDescent="0.25">
      <c r="A275" s="134" t="s">
        <v>147</v>
      </c>
      <c r="B275" s="135">
        <v>2013</v>
      </c>
      <c r="C275" s="150">
        <v>16</v>
      </c>
      <c r="D275" s="134" t="s">
        <v>51</v>
      </c>
      <c r="E275" s="136">
        <v>0.80248708000000002</v>
      </c>
      <c r="F275" s="137">
        <v>0.13700279000000001</v>
      </c>
      <c r="G275" s="136">
        <v>6.0510130000000002E-2</v>
      </c>
      <c r="H275" s="151">
        <v>80</v>
      </c>
      <c r="I275" s="152">
        <v>2</v>
      </c>
    </row>
    <row r="276" spans="1:9" ht="17.100000000000001" customHeight="1" x14ac:dyDescent="0.25">
      <c r="A276" s="134" t="s">
        <v>147</v>
      </c>
      <c r="B276" s="135">
        <v>2013</v>
      </c>
      <c r="C276" s="150">
        <v>17</v>
      </c>
      <c r="D276" s="134" t="s">
        <v>157</v>
      </c>
      <c r="E276" s="136">
        <v>0.70787641999999995</v>
      </c>
      <c r="F276" s="137">
        <v>0.16128987</v>
      </c>
      <c r="G276" s="136">
        <v>0.13083370999999999</v>
      </c>
      <c r="H276" s="151">
        <v>81</v>
      </c>
      <c r="I276" s="152" t="s">
        <v>149</v>
      </c>
    </row>
    <row r="277" spans="1:9" ht="17.100000000000001" customHeight="1" x14ac:dyDescent="0.25">
      <c r="A277" s="134" t="s">
        <v>147</v>
      </c>
      <c r="B277" s="135">
        <v>2013</v>
      </c>
      <c r="C277" s="150">
        <v>18</v>
      </c>
      <c r="D277" s="134" t="s">
        <v>158</v>
      </c>
      <c r="E277" s="136">
        <v>0.50378639000000003</v>
      </c>
      <c r="F277" s="137">
        <v>0.27158683</v>
      </c>
      <c r="G277" s="136">
        <v>0.22462678999999999</v>
      </c>
      <c r="H277" s="151">
        <v>77</v>
      </c>
      <c r="I277" s="152">
        <v>4</v>
      </c>
    </row>
    <row r="278" spans="1:9" ht="17.100000000000001" customHeight="1" x14ac:dyDescent="0.25">
      <c r="A278" s="134" t="s">
        <v>147</v>
      </c>
      <c r="B278" s="135">
        <v>2013</v>
      </c>
      <c r="C278" s="150">
        <v>19</v>
      </c>
      <c r="D278" s="134" t="s">
        <v>54</v>
      </c>
      <c r="E278" s="136">
        <v>0.92536138000000001</v>
      </c>
      <c r="F278" s="137">
        <v>2.4075429999999998E-2</v>
      </c>
      <c r="G278" s="136">
        <v>5.0563200000000003E-2</v>
      </c>
      <c r="H278" s="151">
        <v>81</v>
      </c>
      <c r="I278" s="152">
        <v>1</v>
      </c>
    </row>
    <row r="279" spans="1:9" ht="17.100000000000001" customHeight="1" x14ac:dyDescent="0.25">
      <c r="A279" s="134" t="s">
        <v>147</v>
      </c>
      <c r="B279" s="135">
        <v>2013</v>
      </c>
      <c r="C279" s="150">
        <v>20</v>
      </c>
      <c r="D279" s="134" t="s">
        <v>55</v>
      </c>
      <c r="E279" s="136">
        <v>0.78982198999999997</v>
      </c>
      <c r="F279" s="137">
        <v>0.17104865999999999</v>
      </c>
      <c r="G279" s="136">
        <v>3.9129339999999999E-2</v>
      </c>
      <c r="H279" s="151">
        <v>76</v>
      </c>
      <c r="I279" s="152">
        <v>6</v>
      </c>
    </row>
    <row r="280" spans="1:9" ht="17.100000000000001" customHeight="1" x14ac:dyDescent="0.25">
      <c r="A280" s="134" t="s">
        <v>147</v>
      </c>
      <c r="B280" s="135">
        <v>2013</v>
      </c>
      <c r="C280" s="150">
        <v>21</v>
      </c>
      <c r="D280" s="134" t="s">
        <v>56</v>
      </c>
      <c r="E280" s="136">
        <v>0.84311621000000003</v>
      </c>
      <c r="F280" s="137">
        <v>8.4828360000000005E-2</v>
      </c>
      <c r="G280" s="136">
        <v>7.2055430000000004E-2</v>
      </c>
      <c r="H280" s="151">
        <v>80</v>
      </c>
      <c r="I280" s="152">
        <v>2</v>
      </c>
    </row>
    <row r="281" spans="1:9" ht="17.100000000000001" customHeight="1" x14ac:dyDescent="0.25">
      <c r="A281" s="134" t="s">
        <v>147</v>
      </c>
      <c r="B281" s="135">
        <v>2013</v>
      </c>
      <c r="C281" s="150">
        <v>22</v>
      </c>
      <c r="D281" s="134" t="s">
        <v>57</v>
      </c>
      <c r="E281" s="136">
        <v>0.90974836000000003</v>
      </c>
      <c r="F281" s="137">
        <v>2.8787920000000002E-2</v>
      </c>
      <c r="G281" s="136">
        <v>6.1463719999999999E-2</v>
      </c>
      <c r="H281" s="151">
        <v>80</v>
      </c>
      <c r="I281" s="152" t="s">
        <v>149</v>
      </c>
    </row>
    <row r="282" spans="1:9" ht="17.100000000000001" customHeight="1" x14ac:dyDescent="0.25">
      <c r="A282" s="134" t="s">
        <v>147</v>
      </c>
      <c r="B282" s="135">
        <v>2013</v>
      </c>
      <c r="C282" s="150">
        <v>23</v>
      </c>
      <c r="D282" s="134" t="s">
        <v>58</v>
      </c>
      <c r="E282" s="136">
        <v>0.90974836000000003</v>
      </c>
      <c r="F282" s="137">
        <v>2.3199319999999999E-2</v>
      </c>
      <c r="G282" s="136">
        <v>6.7052319999999999E-2</v>
      </c>
      <c r="H282" s="151">
        <v>80</v>
      </c>
      <c r="I282" s="152" t="s">
        <v>149</v>
      </c>
    </row>
    <row r="283" spans="1:9" ht="17.100000000000001" customHeight="1" x14ac:dyDescent="0.25">
      <c r="A283" s="134" t="s">
        <v>147</v>
      </c>
      <c r="B283" s="135">
        <v>2013</v>
      </c>
      <c r="C283" s="150">
        <v>24</v>
      </c>
      <c r="D283" s="134" t="s">
        <v>59</v>
      </c>
      <c r="E283" s="136">
        <v>0.82482202000000004</v>
      </c>
      <c r="F283" s="137">
        <v>9.0267239999999999E-2</v>
      </c>
      <c r="G283" s="136">
        <v>8.4910730000000004E-2</v>
      </c>
      <c r="H283" s="151">
        <v>80</v>
      </c>
      <c r="I283" s="152" t="s">
        <v>149</v>
      </c>
    </row>
    <row r="284" spans="1:9" ht="17.100000000000001" customHeight="1" x14ac:dyDescent="0.25">
      <c r="A284" s="134" t="s">
        <v>159</v>
      </c>
      <c r="B284" s="135">
        <v>2013</v>
      </c>
      <c r="C284" s="150">
        <v>25</v>
      </c>
      <c r="D284" s="134" t="s">
        <v>60</v>
      </c>
      <c r="E284" s="136">
        <v>0.82561331000000004</v>
      </c>
      <c r="F284" s="137">
        <v>0.10095011</v>
      </c>
      <c r="G284" s="136">
        <v>7.3436580000000001E-2</v>
      </c>
      <c r="H284" s="151">
        <v>79</v>
      </c>
      <c r="I284" s="152" t="s">
        <v>149</v>
      </c>
    </row>
    <row r="285" spans="1:9" ht="35.1" customHeight="1" x14ac:dyDescent="0.25">
      <c r="A285" s="134" t="s">
        <v>147</v>
      </c>
      <c r="B285" s="135">
        <v>2013</v>
      </c>
      <c r="C285" s="150">
        <v>26</v>
      </c>
      <c r="D285" s="134" t="s">
        <v>61</v>
      </c>
      <c r="E285" s="136">
        <v>0.50304808999999995</v>
      </c>
      <c r="F285" s="137">
        <v>0.28605787999999999</v>
      </c>
      <c r="G285" s="136">
        <v>0.21089403000000001</v>
      </c>
      <c r="H285" s="151">
        <v>79</v>
      </c>
      <c r="I285" s="152">
        <v>2</v>
      </c>
    </row>
    <row r="286" spans="1:9" ht="17.100000000000001" customHeight="1" x14ac:dyDescent="0.25">
      <c r="A286" s="134" t="s">
        <v>147</v>
      </c>
      <c r="B286" s="135">
        <v>2013</v>
      </c>
      <c r="C286" s="150">
        <v>27</v>
      </c>
      <c r="D286" s="134" t="s">
        <v>62</v>
      </c>
      <c r="E286" s="136">
        <v>0.52013403000000002</v>
      </c>
      <c r="F286" s="137">
        <v>0.30162645999999999</v>
      </c>
      <c r="G286" s="136">
        <v>0.17823950999999999</v>
      </c>
      <c r="H286" s="151">
        <v>80</v>
      </c>
      <c r="I286" s="152">
        <v>1</v>
      </c>
    </row>
    <row r="287" spans="1:9" ht="17.100000000000001" customHeight="1" x14ac:dyDescent="0.25">
      <c r="A287" s="134" t="s">
        <v>147</v>
      </c>
      <c r="B287" s="135">
        <v>2013</v>
      </c>
      <c r="C287" s="150">
        <v>28</v>
      </c>
      <c r="D287" s="134" t="s">
        <v>191</v>
      </c>
      <c r="E287" s="136">
        <v>0.61285995000000004</v>
      </c>
      <c r="F287" s="137">
        <v>0.12274089000000001</v>
      </c>
      <c r="G287" s="136">
        <v>0.26439916000000002</v>
      </c>
      <c r="H287" s="151">
        <v>78</v>
      </c>
      <c r="I287" s="152">
        <v>2</v>
      </c>
    </row>
    <row r="288" spans="1:9" ht="35.1" customHeight="1" x14ac:dyDescent="0.25">
      <c r="A288" s="134" t="s">
        <v>147</v>
      </c>
      <c r="B288" s="135">
        <v>2013</v>
      </c>
      <c r="C288" s="150">
        <v>29</v>
      </c>
      <c r="D288" s="134" t="s">
        <v>64</v>
      </c>
      <c r="E288" s="136">
        <v>0.49794058000000002</v>
      </c>
      <c r="F288" s="137">
        <v>0.25235418999999998</v>
      </c>
      <c r="G288" s="136">
        <v>0.24970523999999999</v>
      </c>
      <c r="H288" s="151">
        <v>78</v>
      </c>
      <c r="I288" s="152">
        <v>2</v>
      </c>
    </row>
    <row r="289" spans="1:9" ht="35.1" customHeight="1" x14ac:dyDescent="0.25">
      <c r="A289" s="134" t="s">
        <v>159</v>
      </c>
      <c r="B289" s="135">
        <v>2013</v>
      </c>
      <c r="C289" s="150">
        <v>30</v>
      </c>
      <c r="D289" s="134" t="s">
        <v>65</v>
      </c>
      <c r="E289" s="136">
        <v>0.68213274000000002</v>
      </c>
      <c r="F289" s="137">
        <v>0.23524496</v>
      </c>
      <c r="G289" s="136">
        <v>8.2622310000000004E-2</v>
      </c>
      <c r="H289" s="151">
        <v>72</v>
      </c>
      <c r="I289" s="152">
        <v>9</v>
      </c>
    </row>
    <row r="290" spans="1:9" ht="17.100000000000001" customHeight="1" x14ac:dyDescent="0.25">
      <c r="A290" s="134" t="s">
        <v>147</v>
      </c>
      <c r="B290" s="135">
        <v>2013</v>
      </c>
      <c r="C290" s="150">
        <v>31</v>
      </c>
      <c r="D290" s="134" t="s">
        <v>66</v>
      </c>
      <c r="E290" s="136">
        <v>0.60874640000000002</v>
      </c>
      <c r="F290" s="137">
        <v>0.22655597</v>
      </c>
      <c r="G290" s="136">
        <v>0.16469761999999999</v>
      </c>
      <c r="H290" s="151">
        <v>80</v>
      </c>
      <c r="I290" s="152">
        <v>0</v>
      </c>
    </row>
    <row r="291" spans="1:9" ht="17.100000000000001" customHeight="1" x14ac:dyDescent="0.25">
      <c r="A291" s="134" t="s">
        <v>147</v>
      </c>
      <c r="B291" s="135">
        <v>2013</v>
      </c>
      <c r="C291" s="150">
        <v>32</v>
      </c>
      <c r="D291" s="134" t="s">
        <v>67</v>
      </c>
      <c r="E291" s="136">
        <v>0.62981372000000002</v>
      </c>
      <c r="F291" s="137">
        <v>0.24573961</v>
      </c>
      <c r="G291" s="136">
        <v>0.12444667</v>
      </c>
      <c r="H291" s="151">
        <v>78</v>
      </c>
      <c r="I291" s="152">
        <v>2</v>
      </c>
    </row>
    <row r="292" spans="1:9" ht="35.1" customHeight="1" x14ac:dyDescent="0.25">
      <c r="A292" s="134" t="s">
        <v>161</v>
      </c>
      <c r="B292" s="135">
        <v>2013</v>
      </c>
      <c r="C292" s="150">
        <v>33</v>
      </c>
      <c r="D292" s="134" t="s">
        <v>162</v>
      </c>
      <c r="E292" s="136">
        <v>0.51817458999999999</v>
      </c>
      <c r="F292" s="137">
        <v>0.30625860999999999</v>
      </c>
      <c r="G292" s="136">
        <v>0.1755668</v>
      </c>
      <c r="H292" s="151">
        <v>81</v>
      </c>
      <c r="I292" s="152" t="s">
        <v>149</v>
      </c>
    </row>
    <row r="293" spans="1:9" ht="35.1" customHeight="1" x14ac:dyDescent="0.25">
      <c r="A293" s="134" t="s">
        <v>161</v>
      </c>
      <c r="B293" s="135">
        <v>2013</v>
      </c>
      <c r="C293" s="150">
        <v>34</v>
      </c>
      <c r="D293" s="134" t="s">
        <v>163</v>
      </c>
      <c r="E293" s="136">
        <v>0.50737606999999996</v>
      </c>
      <c r="F293" s="137">
        <v>0.17236050999999999</v>
      </c>
      <c r="G293" s="136">
        <v>0.32026342000000002</v>
      </c>
      <c r="H293" s="151">
        <v>81</v>
      </c>
      <c r="I293" s="152" t="s">
        <v>149</v>
      </c>
    </row>
    <row r="294" spans="1:9" ht="35.1" customHeight="1" x14ac:dyDescent="0.25">
      <c r="A294" s="134" t="s">
        <v>161</v>
      </c>
      <c r="B294" s="135">
        <v>2013</v>
      </c>
      <c r="C294" s="150">
        <v>35</v>
      </c>
      <c r="D294" s="134" t="s">
        <v>164</v>
      </c>
      <c r="E294" s="136">
        <v>0.50631057000000002</v>
      </c>
      <c r="F294" s="137">
        <v>0.25794508999999999</v>
      </c>
      <c r="G294" s="136">
        <v>0.23574434</v>
      </c>
      <c r="H294" s="151">
        <v>81</v>
      </c>
      <c r="I294" s="152" t="s">
        <v>149</v>
      </c>
    </row>
    <row r="295" spans="1:9" ht="35.1" customHeight="1" x14ac:dyDescent="0.25">
      <c r="A295" s="134" t="s">
        <v>161</v>
      </c>
      <c r="B295" s="135">
        <v>2013</v>
      </c>
      <c r="C295" s="150">
        <v>36</v>
      </c>
      <c r="D295" s="134" t="s">
        <v>165</v>
      </c>
      <c r="E295" s="136">
        <v>0.71138007000000003</v>
      </c>
      <c r="F295" s="137">
        <v>0.20534944999999999</v>
      </c>
      <c r="G295" s="136">
        <v>8.3270479999999994E-2</v>
      </c>
      <c r="H295" s="151">
        <v>80</v>
      </c>
      <c r="I295" s="152" t="s">
        <v>149</v>
      </c>
    </row>
    <row r="296" spans="1:9" ht="35.1" customHeight="1" x14ac:dyDescent="0.25">
      <c r="A296" s="134" t="s">
        <v>161</v>
      </c>
      <c r="B296" s="135">
        <v>2013</v>
      </c>
      <c r="C296" s="150">
        <v>37</v>
      </c>
      <c r="D296" s="134" t="s">
        <v>72</v>
      </c>
      <c r="E296" s="136">
        <v>0.48742493999999997</v>
      </c>
      <c r="F296" s="137">
        <v>0.20551027999999999</v>
      </c>
      <c r="G296" s="136">
        <v>0.30706477999999998</v>
      </c>
      <c r="H296" s="151">
        <v>80</v>
      </c>
      <c r="I296" s="152" t="s">
        <v>149</v>
      </c>
    </row>
    <row r="297" spans="1:9" ht="35.1" customHeight="1" x14ac:dyDescent="0.25">
      <c r="A297" s="134" t="s">
        <v>161</v>
      </c>
      <c r="B297" s="135">
        <v>2013</v>
      </c>
      <c r="C297" s="150">
        <v>38</v>
      </c>
      <c r="D297" s="134" t="s">
        <v>166</v>
      </c>
      <c r="E297" s="136">
        <v>0.64437060000000002</v>
      </c>
      <c r="F297" s="137">
        <v>0.21320565999999999</v>
      </c>
      <c r="G297" s="136">
        <v>0.14242373999999999</v>
      </c>
      <c r="H297" s="151">
        <v>80</v>
      </c>
      <c r="I297" s="152" t="s">
        <v>149</v>
      </c>
    </row>
    <row r="299" spans="1:9" ht="16.149999999999999" customHeight="1" x14ac:dyDescent="0.2">
      <c r="A299" s="144" t="s">
        <v>167</v>
      </c>
      <c r="B299" s="181"/>
      <c r="C299" s="181"/>
      <c r="D299" s="181"/>
      <c r="E299" s="181"/>
      <c r="F299" s="181"/>
      <c r="G299" s="181"/>
      <c r="H299" s="181"/>
      <c r="I299" s="181"/>
    </row>
    <row r="300" spans="1:9" ht="16.149999999999999" customHeight="1" x14ac:dyDescent="0.2">
      <c r="A300" s="144" t="s">
        <v>168</v>
      </c>
      <c r="B300" s="181"/>
      <c r="C300" s="181"/>
      <c r="D300" s="181"/>
      <c r="E300" s="181"/>
      <c r="F300" s="181"/>
      <c r="G300" s="181"/>
      <c r="H300" s="181"/>
      <c r="I300" s="181"/>
    </row>
    <row r="301" spans="1:9" ht="16.149999999999999" customHeight="1" x14ac:dyDescent="0.2">
      <c r="A301" s="144" t="s">
        <v>192</v>
      </c>
      <c r="B301" s="181"/>
      <c r="C301" s="181"/>
      <c r="D301" s="181"/>
      <c r="E301" s="181"/>
      <c r="F301" s="181"/>
      <c r="G301" s="181"/>
      <c r="H301" s="181"/>
      <c r="I301" s="181"/>
    </row>
    <row r="302" spans="1:9" ht="16.149999999999999" customHeight="1" x14ac:dyDescent="0.2">
      <c r="A302" s="144" t="s">
        <v>170</v>
      </c>
      <c r="B302" s="181"/>
      <c r="C302" s="181"/>
      <c r="D302" s="181"/>
      <c r="E302" s="181"/>
      <c r="F302" s="181"/>
      <c r="G302" s="181"/>
      <c r="H302" s="181"/>
      <c r="I302" s="181"/>
    </row>
    <row r="303" spans="1:9" ht="16.149999999999999" customHeight="1" x14ac:dyDescent="0.2">
      <c r="A303" s="144" t="s">
        <v>187</v>
      </c>
      <c r="B303" s="181"/>
      <c r="C303" s="181"/>
      <c r="D303" s="181"/>
      <c r="E303" s="181"/>
      <c r="F303" s="181"/>
      <c r="G303" s="181"/>
      <c r="H303" s="181"/>
      <c r="I303" s="181"/>
    </row>
    <row r="304" spans="1:9" ht="16.149999999999999" customHeight="1" x14ac:dyDescent="0.2">
      <c r="A304" s="144" t="s">
        <v>172</v>
      </c>
      <c r="B304" s="181"/>
      <c r="C304" s="181"/>
      <c r="D304" s="181"/>
      <c r="E304" s="181"/>
      <c r="F304" s="181"/>
      <c r="G304" s="181"/>
      <c r="H304" s="181"/>
      <c r="I304" s="181"/>
    </row>
  </sheetData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52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3" width="14.7109375" style="133" bestFit="1" customWidth="1"/>
    <col min="4" max="16384" width="11.5703125" style="133"/>
  </cols>
  <sheetData>
    <row r="1" spans="1:3" ht="22.15" customHeight="1" x14ac:dyDescent="0.3">
      <c r="A1" s="153" t="s">
        <v>193</v>
      </c>
      <c r="B1" s="182"/>
      <c r="C1" s="182"/>
    </row>
    <row r="2" spans="1:3" ht="14.1" customHeight="1" x14ac:dyDescent="0.2">
      <c r="A2" s="182"/>
      <c r="B2" s="182"/>
      <c r="C2" s="182"/>
    </row>
    <row r="3" spans="1:3" ht="48" customHeight="1" x14ac:dyDescent="0.25">
      <c r="A3" s="204" t="s">
        <v>194</v>
      </c>
      <c r="B3" s="204"/>
      <c r="C3" s="204"/>
    </row>
    <row r="4" spans="1:3" ht="14.1" customHeight="1" x14ac:dyDescent="0.2">
      <c r="A4" s="182"/>
      <c r="B4" s="182"/>
      <c r="C4" s="182"/>
    </row>
    <row r="5" spans="1:3" ht="48" customHeight="1" x14ac:dyDescent="0.25">
      <c r="A5" s="202" t="s">
        <v>195</v>
      </c>
      <c r="B5" s="202"/>
      <c r="C5" s="202"/>
    </row>
    <row r="6" spans="1:3" ht="17.100000000000001" customHeight="1" x14ac:dyDescent="0.2">
      <c r="A6" s="182"/>
      <c r="B6" s="201">
        <v>2020</v>
      </c>
      <c r="C6" s="201"/>
    </row>
    <row r="7" spans="1:3" ht="17.100000000000001" customHeight="1" x14ac:dyDescent="0.25">
      <c r="A7" s="182"/>
      <c r="B7" s="154" t="s">
        <v>174</v>
      </c>
      <c r="C7" s="155" t="s">
        <v>175</v>
      </c>
    </row>
    <row r="8" spans="1:3" ht="17.100000000000001" customHeight="1" x14ac:dyDescent="0.25">
      <c r="A8" s="176" t="s">
        <v>196</v>
      </c>
      <c r="B8" s="156">
        <v>3</v>
      </c>
      <c r="C8" s="157">
        <v>2.8549370000000001E-2</v>
      </c>
    </row>
    <row r="9" spans="1:3" ht="17.100000000000001" customHeight="1" x14ac:dyDescent="0.25">
      <c r="A9" s="176" t="s">
        <v>197</v>
      </c>
      <c r="B9" s="156">
        <v>3</v>
      </c>
      <c r="C9" s="157">
        <v>3.6637469999999998E-2</v>
      </c>
    </row>
    <row r="10" spans="1:3" ht="17.100000000000001" customHeight="1" x14ac:dyDescent="0.25">
      <c r="A10" s="176" t="s">
        <v>198</v>
      </c>
      <c r="B10" s="156">
        <v>1</v>
      </c>
      <c r="C10" s="157">
        <v>1.227291E-2</v>
      </c>
    </row>
    <row r="11" spans="1:3" ht="17.100000000000001" customHeight="1" x14ac:dyDescent="0.25">
      <c r="A11" s="176" t="s">
        <v>199</v>
      </c>
      <c r="B11" s="156">
        <v>1</v>
      </c>
      <c r="C11" s="157">
        <v>1.077406E-2</v>
      </c>
    </row>
    <row r="12" spans="1:3" ht="17.100000000000001" customHeight="1" x14ac:dyDescent="0.25">
      <c r="A12" s="176" t="s">
        <v>200</v>
      </c>
      <c r="B12" s="156">
        <v>35</v>
      </c>
      <c r="C12" s="157">
        <v>0.36608268999999999</v>
      </c>
    </row>
    <row r="13" spans="1:3" ht="32.1" customHeight="1" x14ac:dyDescent="0.25">
      <c r="A13" s="158" t="s">
        <v>201</v>
      </c>
      <c r="B13" s="159">
        <v>54</v>
      </c>
      <c r="C13" s="160">
        <v>0.54568349999999999</v>
      </c>
    </row>
    <row r="14" spans="1:3" ht="17.100000000000001" customHeight="1" x14ac:dyDescent="0.25">
      <c r="A14" s="173" t="s">
        <v>185</v>
      </c>
      <c r="B14" s="161">
        <v>97</v>
      </c>
      <c r="C14" s="162">
        <v>1</v>
      </c>
    </row>
    <row r="16" spans="1:3" ht="14.1" customHeight="1" x14ac:dyDescent="0.2">
      <c r="A16" s="182"/>
      <c r="B16" s="182"/>
      <c r="C16" s="182"/>
    </row>
    <row r="17" spans="1:3" ht="48" customHeight="1" x14ac:dyDescent="0.25">
      <c r="A17" s="202" t="s">
        <v>202</v>
      </c>
      <c r="B17" s="202"/>
      <c r="C17" s="202"/>
    </row>
    <row r="18" spans="1:3" ht="17.100000000000001" customHeight="1" x14ac:dyDescent="0.2">
      <c r="A18" s="182"/>
      <c r="B18" s="201">
        <v>2020</v>
      </c>
      <c r="C18" s="201"/>
    </row>
    <row r="19" spans="1:3" ht="17.100000000000001" customHeight="1" x14ac:dyDescent="0.25">
      <c r="A19" s="182"/>
      <c r="B19" s="154" t="s">
        <v>174</v>
      </c>
      <c r="C19" s="155" t="s">
        <v>175</v>
      </c>
    </row>
    <row r="20" spans="1:3" ht="35.1" customHeight="1" x14ac:dyDescent="0.25">
      <c r="A20" s="176" t="s">
        <v>203</v>
      </c>
      <c r="B20" s="156">
        <v>8</v>
      </c>
      <c r="C20" s="157">
        <v>8.1671250000000001E-2</v>
      </c>
    </row>
    <row r="21" spans="1:3" ht="17.100000000000001" customHeight="1" x14ac:dyDescent="0.25">
      <c r="A21" s="176" t="s">
        <v>204</v>
      </c>
      <c r="B21" s="156">
        <v>30</v>
      </c>
      <c r="C21" s="157">
        <v>0.31772198000000001</v>
      </c>
    </row>
    <row r="22" spans="1:3" ht="17.100000000000001" customHeight="1" x14ac:dyDescent="0.25">
      <c r="A22" s="176" t="s">
        <v>205</v>
      </c>
      <c r="B22" s="156">
        <v>29</v>
      </c>
      <c r="C22" s="157">
        <v>0.30518549</v>
      </c>
    </row>
    <row r="23" spans="1:3" ht="17.100000000000001" customHeight="1" x14ac:dyDescent="0.25">
      <c r="A23" s="176" t="s">
        <v>206</v>
      </c>
      <c r="B23" s="156">
        <v>3</v>
      </c>
      <c r="C23" s="157">
        <v>2.7446959999999999E-2</v>
      </c>
    </row>
    <row r="24" spans="1:3" ht="17.100000000000001" customHeight="1" x14ac:dyDescent="0.25">
      <c r="A24" s="176" t="s">
        <v>207</v>
      </c>
      <c r="B24" s="156">
        <v>15</v>
      </c>
      <c r="C24" s="157">
        <v>0.15905225000000001</v>
      </c>
    </row>
    <row r="25" spans="1:3" ht="17.100000000000001" customHeight="1" x14ac:dyDescent="0.25">
      <c r="A25" s="176" t="s">
        <v>208</v>
      </c>
      <c r="B25" s="156">
        <v>10</v>
      </c>
      <c r="C25" s="157">
        <v>0.10189448</v>
      </c>
    </row>
    <row r="26" spans="1:3" ht="17.100000000000001" customHeight="1" x14ac:dyDescent="0.25">
      <c r="A26" s="176" t="s">
        <v>209</v>
      </c>
      <c r="B26" s="156">
        <v>0</v>
      </c>
      <c r="C26" s="157">
        <v>0</v>
      </c>
    </row>
    <row r="27" spans="1:3" ht="17.100000000000001" customHeight="1" x14ac:dyDescent="0.25">
      <c r="A27" s="158" t="s">
        <v>210</v>
      </c>
      <c r="B27" s="159">
        <v>54</v>
      </c>
      <c r="C27" s="160">
        <v>0.55363956999999997</v>
      </c>
    </row>
    <row r="28" spans="1:3" ht="32.1" customHeight="1" x14ac:dyDescent="0.25">
      <c r="A28" s="173" t="s">
        <v>211</v>
      </c>
      <c r="B28" s="161">
        <v>97</v>
      </c>
      <c r="C28" s="178" t="s">
        <v>184</v>
      </c>
    </row>
    <row r="30" spans="1:3" ht="14.1" customHeight="1" x14ac:dyDescent="0.2">
      <c r="A30" s="182"/>
      <c r="B30" s="182"/>
      <c r="C30" s="182"/>
    </row>
    <row r="31" spans="1:3" ht="62.1" customHeight="1" x14ac:dyDescent="0.25">
      <c r="A31" s="202" t="s">
        <v>212</v>
      </c>
      <c r="B31" s="202"/>
      <c r="C31" s="202"/>
    </row>
    <row r="32" spans="1:3" ht="17.100000000000001" customHeight="1" x14ac:dyDescent="0.2">
      <c r="A32" s="182"/>
      <c r="B32" s="201">
        <v>2020</v>
      </c>
      <c r="C32" s="201"/>
    </row>
    <row r="33" spans="1:3" ht="17.100000000000001" customHeight="1" x14ac:dyDescent="0.25">
      <c r="A33" s="182"/>
      <c r="B33" s="154" t="s">
        <v>174</v>
      </c>
      <c r="C33" s="155" t="s">
        <v>175</v>
      </c>
    </row>
    <row r="34" spans="1:3" ht="17.100000000000001" customHeight="1" x14ac:dyDescent="0.25">
      <c r="A34" s="176" t="s">
        <v>196</v>
      </c>
      <c r="B34" s="156">
        <v>0</v>
      </c>
      <c r="C34" s="157">
        <v>0</v>
      </c>
    </row>
    <row r="35" spans="1:3" ht="17.100000000000001" customHeight="1" x14ac:dyDescent="0.25">
      <c r="A35" s="176" t="s">
        <v>197</v>
      </c>
      <c r="B35" s="156">
        <v>1</v>
      </c>
      <c r="C35" s="157">
        <v>2.0532149999999999E-2</v>
      </c>
    </row>
    <row r="36" spans="1:3" ht="17.100000000000001" customHeight="1" x14ac:dyDescent="0.25">
      <c r="A36" s="176" t="s">
        <v>198</v>
      </c>
      <c r="B36" s="156">
        <v>1</v>
      </c>
      <c r="C36" s="157">
        <v>2.7427190000000001E-2</v>
      </c>
    </row>
    <row r="37" spans="1:3" ht="17.100000000000001" customHeight="1" x14ac:dyDescent="0.25">
      <c r="A37" s="176" t="s">
        <v>199</v>
      </c>
      <c r="B37" s="156">
        <v>6</v>
      </c>
      <c r="C37" s="157">
        <v>0.15110470000000001</v>
      </c>
    </row>
    <row r="38" spans="1:3" ht="17.100000000000001" customHeight="1" x14ac:dyDescent="0.25">
      <c r="A38" s="158" t="s">
        <v>200</v>
      </c>
      <c r="B38" s="159">
        <v>35</v>
      </c>
      <c r="C38" s="160">
        <v>0.80093597000000005</v>
      </c>
    </row>
    <row r="39" spans="1:3" ht="17.100000000000001" customHeight="1" x14ac:dyDescent="0.25">
      <c r="A39" s="173" t="s">
        <v>185</v>
      </c>
      <c r="B39" s="161">
        <v>43</v>
      </c>
      <c r="C39" s="162">
        <v>1</v>
      </c>
    </row>
    <row r="41" spans="1:3" ht="14.1" customHeight="1" x14ac:dyDescent="0.2">
      <c r="A41" s="182"/>
      <c r="B41" s="182"/>
      <c r="C41" s="182"/>
    </row>
    <row r="42" spans="1:3" ht="48" customHeight="1" x14ac:dyDescent="0.25">
      <c r="A42" s="202" t="s">
        <v>213</v>
      </c>
      <c r="B42" s="202"/>
      <c r="C42" s="202"/>
    </row>
    <row r="43" spans="1:3" ht="17.100000000000001" customHeight="1" x14ac:dyDescent="0.2">
      <c r="A43" s="182"/>
      <c r="B43" s="201">
        <v>2020</v>
      </c>
      <c r="C43" s="201"/>
    </row>
    <row r="44" spans="1:3" ht="17.100000000000001" customHeight="1" x14ac:dyDescent="0.25">
      <c r="A44" s="182"/>
      <c r="B44" s="154" t="s">
        <v>174</v>
      </c>
      <c r="C44" s="155" t="s">
        <v>175</v>
      </c>
    </row>
    <row r="45" spans="1:3" ht="17.100000000000001" customHeight="1" x14ac:dyDescent="0.25">
      <c r="A45" s="176" t="s">
        <v>214</v>
      </c>
      <c r="B45" s="156">
        <v>5</v>
      </c>
      <c r="C45" s="157">
        <v>5.1268479999999998E-2</v>
      </c>
    </row>
    <row r="46" spans="1:3" ht="17.100000000000001" customHeight="1" x14ac:dyDescent="0.25">
      <c r="A46" s="176" t="s">
        <v>215</v>
      </c>
      <c r="B46" s="156">
        <v>2</v>
      </c>
      <c r="C46" s="157">
        <v>2.103665E-2</v>
      </c>
    </row>
    <row r="47" spans="1:3" ht="17.100000000000001" customHeight="1" x14ac:dyDescent="0.25">
      <c r="A47" s="158" t="s">
        <v>216</v>
      </c>
      <c r="B47" s="159">
        <v>89</v>
      </c>
      <c r="C47" s="160">
        <v>0.92769486999999995</v>
      </c>
    </row>
    <row r="48" spans="1:3" ht="17.100000000000001" customHeight="1" x14ac:dyDescent="0.25">
      <c r="A48" s="173" t="s">
        <v>185</v>
      </c>
      <c r="B48" s="161">
        <v>96</v>
      </c>
      <c r="C48" s="162">
        <v>1</v>
      </c>
    </row>
    <row r="50" spans="1:3" ht="14.1" customHeight="1" x14ac:dyDescent="0.2">
      <c r="A50" s="182"/>
      <c r="B50" s="182"/>
      <c r="C50" s="182"/>
    </row>
    <row r="51" spans="1:3" ht="16.149999999999999" customHeight="1" x14ac:dyDescent="0.2">
      <c r="A51" s="203" t="s">
        <v>217</v>
      </c>
      <c r="B51" s="203"/>
      <c r="C51" s="203"/>
    </row>
    <row r="52" spans="1:3" ht="16.149999999999999" customHeight="1" x14ac:dyDescent="0.2">
      <c r="A52" s="203" t="s">
        <v>218</v>
      </c>
      <c r="B52" s="203"/>
      <c r="C52" s="203"/>
    </row>
  </sheetData>
  <mergeCells count="11">
    <mergeCell ref="A31:C31"/>
    <mergeCell ref="A3:C3"/>
    <mergeCell ref="A5:C5"/>
    <mergeCell ref="B6:C6"/>
    <mergeCell ref="A17:C17"/>
    <mergeCell ref="B18:C18"/>
    <mergeCell ref="B32:C32"/>
    <mergeCell ref="A42:C42"/>
    <mergeCell ref="B43:C43"/>
    <mergeCell ref="A51:C51"/>
    <mergeCell ref="A52:C52"/>
  </mergeCells>
  <pageMargins left="0.05" right="0.0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8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7" width="14.7109375" style="133" bestFit="1" customWidth="1"/>
    <col min="8" max="16384" width="11.5703125" style="133"/>
  </cols>
  <sheetData>
    <row r="1" spans="1:7" ht="22.15" customHeight="1" x14ac:dyDescent="0.3">
      <c r="A1" s="153" t="s">
        <v>219</v>
      </c>
      <c r="B1" s="182"/>
      <c r="C1" s="182"/>
      <c r="D1" s="182"/>
      <c r="E1" s="182"/>
      <c r="F1" s="182"/>
      <c r="G1" s="182"/>
    </row>
    <row r="2" spans="1:7" ht="14.1" customHeight="1" x14ac:dyDescent="0.2">
      <c r="A2" s="182"/>
      <c r="B2" s="182"/>
      <c r="C2" s="182"/>
      <c r="D2" s="182"/>
      <c r="E2" s="182"/>
      <c r="F2" s="182"/>
      <c r="G2" s="182"/>
    </row>
    <row r="3" spans="1:7" ht="48" customHeight="1" x14ac:dyDescent="0.25">
      <c r="A3" s="202" t="s">
        <v>220</v>
      </c>
      <c r="B3" s="202"/>
      <c r="C3" s="202"/>
      <c r="D3" s="202"/>
      <c r="E3" s="202"/>
      <c r="F3" s="202"/>
      <c r="G3" s="202"/>
    </row>
    <row r="4" spans="1:7" ht="35.1" customHeight="1" x14ac:dyDescent="0.25">
      <c r="A4" s="182"/>
      <c r="B4" s="205" t="s">
        <v>221</v>
      </c>
      <c r="C4" s="205"/>
      <c r="D4" s="205" t="s">
        <v>222</v>
      </c>
      <c r="E4" s="205"/>
      <c r="F4" s="206" t="s">
        <v>223</v>
      </c>
      <c r="G4" s="206"/>
    </row>
    <row r="5" spans="1:7" ht="17.100000000000001" customHeight="1" x14ac:dyDescent="0.2">
      <c r="A5" s="182"/>
      <c r="B5" s="207">
        <v>2020</v>
      </c>
      <c r="C5" s="207"/>
      <c r="D5" s="207">
        <v>2020</v>
      </c>
      <c r="E5" s="207"/>
      <c r="F5" s="201">
        <v>2020</v>
      </c>
      <c r="G5" s="201"/>
    </row>
    <row r="6" spans="1:7" ht="17.100000000000001" customHeight="1" x14ac:dyDescent="0.25">
      <c r="A6" s="182"/>
      <c r="B6" s="154" t="s">
        <v>174</v>
      </c>
      <c r="C6" s="163" t="s">
        <v>175</v>
      </c>
      <c r="D6" s="154" t="s">
        <v>174</v>
      </c>
      <c r="E6" s="163" t="s">
        <v>175</v>
      </c>
      <c r="F6" s="154" t="s">
        <v>174</v>
      </c>
      <c r="G6" s="155" t="s">
        <v>175</v>
      </c>
    </row>
    <row r="7" spans="1:7" ht="17.100000000000001" customHeight="1" x14ac:dyDescent="0.25">
      <c r="A7" s="176" t="s">
        <v>224</v>
      </c>
      <c r="B7" s="156">
        <v>5</v>
      </c>
      <c r="C7" s="164">
        <v>5.2757150000000003E-2</v>
      </c>
      <c r="D7" s="156">
        <v>93</v>
      </c>
      <c r="E7" s="164">
        <v>0.96737384999999998</v>
      </c>
      <c r="F7" s="156">
        <v>89</v>
      </c>
      <c r="G7" s="157">
        <v>0.90700800000000004</v>
      </c>
    </row>
    <row r="8" spans="1:7" ht="17.100000000000001" customHeight="1" x14ac:dyDescent="0.25">
      <c r="A8" s="176" t="s">
        <v>225</v>
      </c>
      <c r="B8" s="156">
        <v>6</v>
      </c>
      <c r="C8" s="164">
        <v>5.9976559999999998E-2</v>
      </c>
      <c r="D8" s="156">
        <v>2</v>
      </c>
      <c r="E8" s="164">
        <v>2.171849E-2</v>
      </c>
      <c r="F8" s="156">
        <v>6</v>
      </c>
      <c r="G8" s="157">
        <v>6.8653459999999999E-2</v>
      </c>
    </row>
    <row r="9" spans="1:7" ht="17.100000000000001" customHeight="1" x14ac:dyDescent="0.25">
      <c r="A9" s="176" t="s">
        <v>226</v>
      </c>
      <c r="B9" s="156">
        <v>48</v>
      </c>
      <c r="C9" s="164">
        <v>0.48197735000000003</v>
      </c>
      <c r="D9" s="156">
        <v>1</v>
      </c>
      <c r="E9" s="164">
        <v>1.090766E-2</v>
      </c>
      <c r="F9" s="156">
        <v>2</v>
      </c>
      <c r="G9" s="157">
        <v>2.4338539999999999E-2</v>
      </c>
    </row>
    <row r="10" spans="1:7" ht="17.100000000000001" customHeight="1" x14ac:dyDescent="0.25">
      <c r="A10" s="176" t="s">
        <v>227</v>
      </c>
      <c r="B10" s="156">
        <v>4</v>
      </c>
      <c r="C10" s="164">
        <v>3.666407E-2</v>
      </c>
      <c r="D10" s="156">
        <v>0</v>
      </c>
      <c r="E10" s="164">
        <v>0</v>
      </c>
      <c r="F10" s="156">
        <v>0</v>
      </c>
      <c r="G10" s="157">
        <v>0</v>
      </c>
    </row>
    <row r="11" spans="1:7" ht="17.100000000000001" customHeight="1" x14ac:dyDescent="0.25">
      <c r="A11" s="176" t="s">
        <v>228</v>
      </c>
      <c r="B11" s="156">
        <v>13</v>
      </c>
      <c r="C11" s="164">
        <v>0.13196889000000001</v>
      </c>
      <c r="D11" s="156">
        <v>0</v>
      </c>
      <c r="E11" s="164">
        <v>0</v>
      </c>
      <c r="F11" s="156">
        <v>0</v>
      </c>
      <c r="G11" s="157">
        <v>0</v>
      </c>
    </row>
    <row r="12" spans="1:7" ht="46.15" customHeight="1" x14ac:dyDescent="0.25">
      <c r="A12" s="176" t="s">
        <v>229</v>
      </c>
      <c r="B12" s="156">
        <v>4</v>
      </c>
      <c r="C12" s="164">
        <v>5.2245439999999997E-2</v>
      </c>
      <c r="D12" s="156">
        <v>0</v>
      </c>
      <c r="E12" s="164">
        <v>0</v>
      </c>
      <c r="F12" s="156">
        <v>0</v>
      </c>
      <c r="G12" s="157">
        <v>0</v>
      </c>
    </row>
    <row r="13" spans="1:7" ht="32.1" customHeight="1" x14ac:dyDescent="0.25">
      <c r="A13" s="176" t="s">
        <v>230</v>
      </c>
      <c r="B13" s="156">
        <v>0</v>
      </c>
      <c r="C13" s="164">
        <v>0</v>
      </c>
      <c r="D13" s="156">
        <v>0</v>
      </c>
      <c r="E13" s="164">
        <v>0</v>
      </c>
      <c r="F13" s="156">
        <v>0</v>
      </c>
      <c r="G13" s="157">
        <v>0</v>
      </c>
    </row>
    <row r="14" spans="1:7" ht="32.1" customHeight="1" x14ac:dyDescent="0.25">
      <c r="A14" s="176" t="s">
        <v>231</v>
      </c>
      <c r="B14" s="156">
        <v>8</v>
      </c>
      <c r="C14" s="164">
        <v>8.7681720000000005E-2</v>
      </c>
      <c r="D14" s="156">
        <v>0</v>
      </c>
      <c r="E14" s="164">
        <v>0</v>
      </c>
      <c r="F14" s="156">
        <v>0</v>
      </c>
      <c r="G14" s="157">
        <v>0</v>
      </c>
    </row>
    <row r="15" spans="1:7" ht="17.100000000000001" customHeight="1" x14ac:dyDescent="0.25">
      <c r="A15" s="158" t="s">
        <v>232</v>
      </c>
      <c r="B15" s="159">
        <v>9</v>
      </c>
      <c r="C15" s="165">
        <v>9.6728809999999998E-2</v>
      </c>
      <c r="D15" s="159">
        <v>0</v>
      </c>
      <c r="E15" s="165">
        <v>0</v>
      </c>
      <c r="F15" s="159">
        <v>0</v>
      </c>
      <c r="G15" s="160">
        <v>0</v>
      </c>
    </row>
    <row r="16" spans="1:7" ht="17.100000000000001" customHeight="1" x14ac:dyDescent="0.25">
      <c r="A16" s="176" t="s">
        <v>185</v>
      </c>
      <c r="B16" s="156">
        <v>97</v>
      </c>
      <c r="C16" s="164">
        <v>1</v>
      </c>
      <c r="D16" s="156">
        <v>96</v>
      </c>
      <c r="E16" s="164">
        <v>1</v>
      </c>
      <c r="F16" s="156">
        <v>97</v>
      </c>
      <c r="G16" s="157">
        <v>1</v>
      </c>
    </row>
    <row r="18" spans="1:7" ht="22.15" customHeight="1" x14ac:dyDescent="0.3">
      <c r="A18" s="153" t="s">
        <v>233</v>
      </c>
      <c r="B18" s="182"/>
      <c r="C18" s="182"/>
      <c r="D18" s="182"/>
      <c r="E18" s="182"/>
      <c r="F18" s="182"/>
      <c r="G18" s="182"/>
    </row>
    <row r="19" spans="1:7" ht="14.1" customHeight="1" x14ac:dyDescent="0.2">
      <c r="A19" s="182"/>
      <c r="B19" s="182"/>
      <c r="C19" s="182"/>
      <c r="D19" s="182"/>
      <c r="E19" s="182"/>
      <c r="F19" s="182"/>
      <c r="G19" s="182"/>
    </row>
    <row r="20" spans="1:7" ht="48" customHeight="1" x14ac:dyDescent="0.25">
      <c r="A20" s="202" t="s">
        <v>234</v>
      </c>
      <c r="B20" s="202"/>
      <c r="C20" s="202"/>
      <c r="D20" s="202"/>
      <c r="E20" s="202"/>
      <c r="F20" s="202"/>
      <c r="G20" s="202"/>
    </row>
    <row r="21" spans="1:7" ht="53.1" customHeight="1" x14ac:dyDescent="0.25">
      <c r="A21" s="182"/>
      <c r="B21" s="205" t="s">
        <v>235</v>
      </c>
      <c r="C21" s="205"/>
      <c r="D21" s="205">
        <v>2019</v>
      </c>
      <c r="E21" s="205"/>
      <c r="F21" s="206">
        <v>2018</v>
      </c>
      <c r="G21" s="206"/>
    </row>
    <row r="22" spans="1:7" ht="17.100000000000001" customHeight="1" x14ac:dyDescent="0.25">
      <c r="A22" s="182"/>
      <c r="B22" s="154" t="s">
        <v>174</v>
      </c>
      <c r="C22" s="163" t="s">
        <v>175</v>
      </c>
      <c r="D22" s="154" t="s">
        <v>174</v>
      </c>
      <c r="E22" s="163" t="s">
        <v>175</v>
      </c>
      <c r="F22" s="154" t="s">
        <v>174</v>
      </c>
      <c r="G22" s="155" t="s">
        <v>175</v>
      </c>
    </row>
    <row r="23" spans="1:7" ht="17.100000000000001" customHeight="1" x14ac:dyDescent="0.25">
      <c r="A23" s="176" t="s">
        <v>224</v>
      </c>
      <c r="B23" s="156">
        <v>5</v>
      </c>
      <c r="C23" s="164">
        <v>5.2757150000000003E-2</v>
      </c>
      <c r="D23" s="156">
        <v>4</v>
      </c>
      <c r="E23" s="164">
        <v>4.3897609999999997E-2</v>
      </c>
      <c r="F23" s="156">
        <v>2</v>
      </c>
      <c r="G23" s="157">
        <v>2.166297E-2</v>
      </c>
    </row>
    <row r="24" spans="1:7" ht="17.100000000000001" customHeight="1" x14ac:dyDescent="0.25">
      <c r="A24" s="176" t="s">
        <v>225</v>
      </c>
      <c r="B24" s="156">
        <v>6</v>
      </c>
      <c r="C24" s="164">
        <v>5.9976559999999998E-2</v>
      </c>
      <c r="D24" s="156">
        <v>3</v>
      </c>
      <c r="E24" s="164">
        <v>4.3055889999999999E-2</v>
      </c>
      <c r="F24" s="156">
        <v>10</v>
      </c>
      <c r="G24" s="157">
        <v>0.11088887</v>
      </c>
    </row>
    <row r="25" spans="1:7" ht="17.100000000000001" customHeight="1" x14ac:dyDescent="0.25">
      <c r="A25" s="176" t="s">
        <v>226</v>
      </c>
      <c r="B25" s="156">
        <v>48</v>
      </c>
      <c r="C25" s="164">
        <v>0.48197735000000003</v>
      </c>
      <c r="D25" s="156">
        <v>44</v>
      </c>
      <c r="E25" s="164">
        <v>0.4873574</v>
      </c>
      <c r="F25" s="156">
        <v>32</v>
      </c>
      <c r="G25" s="157">
        <v>0.35101587000000001</v>
      </c>
    </row>
    <row r="26" spans="1:7" ht="17.100000000000001" customHeight="1" x14ac:dyDescent="0.25">
      <c r="A26" s="176" t="s">
        <v>227</v>
      </c>
      <c r="B26" s="156">
        <v>4</v>
      </c>
      <c r="C26" s="164">
        <v>3.666407E-2</v>
      </c>
      <c r="D26" s="156">
        <v>4</v>
      </c>
      <c r="E26" s="164">
        <v>4.5627750000000002E-2</v>
      </c>
      <c r="F26" s="156">
        <v>4</v>
      </c>
      <c r="G26" s="157">
        <v>4.9581769999999997E-2</v>
      </c>
    </row>
    <row r="27" spans="1:7" ht="17.100000000000001" customHeight="1" x14ac:dyDescent="0.25">
      <c r="A27" s="176" t="s">
        <v>228</v>
      </c>
      <c r="B27" s="156">
        <v>13</v>
      </c>
      <c r="C27" s="164">
        <v>0.13196889000000001</v>
      </c>
      <c r="D27" s="156">
        <v>19</v>
      </c>
      <c r="E27" s="164">
        <v>0.19603759000000001</v>
      </c>
      <c r="F27" s="156">
        <v>21</v>
      </c>
      <c r="G27" s="157">
        <v>0.23196976999999999</v>
      </c>
    </row>
    <row r="28" spans="1:7" ht="46.15" customHeight="1" x14ac:dyDescent="0.25">
      <c r="A28" s="176" t="s">
        <v>229</v>
      </c>
      <c r="B28" s="156">
        <v>4</v>
      </c>
      <c r="C28" s="164">
        <v>5.2245439999999997E-2</v>
      </c>
      <c r="D28" s="156">
        <v>2</v>
      </c>
      <c r="E28" s="164">
        <v>2.8268410000000001E-2</v>
      </c>
      <c r="F28" s="156">
        <v>4</v>
      </c>
      <c r="G28" s="157">
        <v>4.5062430000000001E-2</v>
      </c>
    </row>
    <row r="29" spans="1:7" ht="32.1" customHeight="1" x14ac:dyDescent="0.25">
      <c r="A29" s="176" t="s">
        <v>230</v>
      </c>
      <c r="B29" s="156">
        <v>0</v>
      </c>
      <c r="C29" s="164">
        <v>0</v>
      </c>
      <c r="D29" s="156">
        <v>0</v>
      </c>
      <c r="E29" s="164">
        <v>0</v>
      </c>
      <c r="F29" s="156">
        <v>0</v>
      </c>
      <c r="G29" s="157">
        <v>0</v>
      </c>
    </row>
    <row r="30" spans="1:7" ht="32.1" customHeight="1" x14ac:dyDescent="0.25">
      <c r="A30" s="176" t="s">
        <v>231</v>
      </c>
      <c r="B30" s="156">
        <v>8</v>
      </c>
      <c r="C30" s="164">
        <v>8.7681720000000005E-2</v>
      </c>
      <c r="D30" s="156">
        <v>6</v>
      </c>
      <c r="E30" s="164">
        <v>7.6385040000000001E-2</v>
      </c>
      <c r="F30" s="156">
        <v>8</v>
      </c>
      <c r="G30" s="157">
        <v>0.10001474</v>
      </c>
    </row>
    <row r="31" spans="1:7" ht="17.100000000000001" customHeight="1" x14ac:dyDescent="0.25">
      <c r="A31" s="158" t="s">
        <v>232</v>
      </c>
      <c r="B31" s="159">
        <v>9</v>
      </c>
      <c r="C31" s="165">
        <v>9.6728809999999998E-2</v>
      </c>
      <c r="D31" s="159">
        <v>6</v>
      </c>
      <c r="E31" s="165">
        <v>7.9370309999999999E-2</v>
      </c>
      <c r="F31" s="159">
        <v>8</v>
      </c>
      <c r="G31" s="160">
        <v>8.9803590000000003E-2</v>
      </c>
    </row>
    <row r="32" spans="1:7" ht="17.100000000000001" customHeight="1" x14ac:dyDescent="0.25">
      <c r="A32" s="176" t="s">
        <v>185</v>
      </c>
      <c r="B32" s="156">
        <v>97</v>
      </c>
      <c r="C32" s="164">
        <v>1</v>
      </c>
      <c r="D32" s="156">
        <v>88</v>
      </c>
      <c r="E32" s="164">
        <v>1</v>
      </c>
      <c r="F32" s="156">
        <v>89</v>
      </c>
      <c r="G32" s="157">
        <v>1</v>
      </c>
    </row>
    <row r="34" spans="1:7" ht="14.1" customHeight="1" x14ac:dyDescent="0.2">
      <c r="A34" s="182"/>
      <c r="B34" s="182"/>
      <c r="C34" s="182"/>
      <c r="D34" s="182"/>
      <c r="E34" s="182"/>
      <c r="F34" s="182"/>
      <c r="G34" s="182"/>
    </row>
    <row r="35" spans="1:7" ht="16.149999999999999" customHeight="1" x14ac:dyDescent="0.2">
      <c r="A35" s="203" t="s">
        <v>217</v>
      </c>
      <c r="B35" s="203"/>
      <c r="C35" s="203"/>
      <c r="D35" s="203"/>
      <c r="E35" s="203"/>
      <c r="F35" s="203"/>
      <c r="G35" s="203"/>
    </row>
    <row r="36" spans="1:7" ht="16.149999999999999" customHeight="1" x14ac:dyDescent="0.2">
      <c r="A36" s="203" t="s">
        <v>236</v>
      </c>
      <c r="B36" s="203"/>
      <c r="C36" s="203"/>
      <c r="D36" s="203"/>
      <c r="E36" s="203"/>
      <c r="F36" s="203"/>
      <c r="G36" s="203"/>
    </row>
    <row r="37" spans="1:7" ht="16.149999999999999" customHeight="1" x14ac:dyDescent="0.2">
      <c r="A37" s="203" t="s">
        <v>237</v>
      </c>
      <c r="B37" s="203"/>
      <c r="C37" s="203"/>
      <c r="D37" s="203"/>
      <c r="E37" s="203"/>
      <c r="F37" s="203"/>
      <c r="G37" s="203"/>
    </row>
    <row r="38" spans="1:7" ht="16.149999999999999" customHeight="1" x14ac:dyDescent="0.2">
      <c r="A38" s="203" t="s">
        <v>218</v>
      </c>
      <c r="B38" s="203"/>
      <c r="C38" s="203"/>
      <c r="D38" s="203"/>
      <c r="E38" s="203"/>
      <c r="F38" s="203"/>
      <c r="G38" s="203"/>
    </row>
  </sheetData>
  <mergeCells count="15">
    <mergeCell ref="A3:G3"/>
    <mergeCell ref="B4:C4"/>
    <mergeCell ref="D4:E4"/>
    <mergeCell ref="F4:G4"/>
    <mergeCell ref="B5:C5"/>
    <mergeCell ref="D5:E5"/>
    <mergeCell ref="F5:G5"/>
    <mergeCell ref="A37:G37"/>
    <mergeCell ref="A38:G38"/>
    <mergeCell ref="A20:G20"/>
    <mergeCell ref="B21:C21"/>
    <mergeCell ref="D21:E21"/>
    <mergeCell ref="F21:G21"/>
    <mergeCell ref="A35:G35"/>
    <mergeCell ref="A36:G36"/>
  </mergeCells>
  <pageMargins left="0.05" right="0.0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24"/>
  <sheetViews>
    <sheetView zoomScaleNormal="100" workbookViewId="0">
      <selection activeCell="A500" sqref="A500"/>
    </sheetView>
  </sheetViews>
  <sheetFormatPr defaultColWidth="11.5703125" defaultRowHeight="12" customHeight="1" x14ac:dyDescent="0.2"/>
  <cols>
    <col min="1" max="1" width="62.7109375" style="133" bestFit="1" customWidth="1"/>
    <col min="2" max="7" width="14.7109375" style="133" bestFit="1" customWidth="1"/>
    <col min="8" max="16384" width="11.5703125" style="133"/>
  </cols>
  <sheetData>
    <row r="1" spans="1:7" ht="22.15" customHeight="1" x14ac:dyDescent="0.3">
      <c r="A1" s="153" t="s">
        <v>238</v>
      </c>
      <c r="B1" s="182"/>
      <c r="C1" s="182"/>
      <c r="D1" s="182"/>
      <c r="E1" s="182"/>
      <c r="F1" s="182"/>
      <c r="G1" s="182"/>
    </row>
    <row r="2" spans="1:7" ht="14.1" customHeight="1" x14ac:dyDescent="0.2">
      <c r="A2" s="182"/>
      <c r="B2" s="182"/>
      <c r="C2" s="182"/>
      <c r="D2" s="182"/>
      <c r="E2" s="182"/>
      <c r="F2" s="182"/>
      <c r="G2" s="182"/>
    </row>
    <row r="3" spans="1:7" ht="48" customHeight="1" x14ac:dyDescent="0.25">
      <c r="A3" s="202" t="s">
        <v>239</v>
      </c>
      <c r="B3" s="202"/>
      <c r="C3" s="202"/>
      <c r="D3" s="202"/>
      <c r="E3" s="202"/>
      <c r="F3" s="202"/>
      <c r="G3" s="202"/>
    </row>
    <row r="4" spans="1:7" ht="35.1" customHeight="1" x14ac:dyDescent="0.25">
      <c r="A4" s="182"/>
      <c r="B4" s="205" t="s">
        <v>240</v>
      </c>
      <c r="C4" s="205"/>
      <c r="D4" s="205" t="s">
        <v>241</v>
      </c>
      <c r="E4" s="205"/>
      <c r="F4" s="206" t="s">
        <v>242</v>
      </c>
      <c r="G4" s="206"/>
    </row>
    <row r="5" spans="1:7" ht="17.100000000000001" customHeight="1" x14ac:dyDescent="0.2">
      <c r="A5" s="182"/>
      <c r="B5" s="207">
        <v>2020</v>
      </c>
      <c r="C5" s="207"/>
      <c r="D5" s="207">
        <v>2020</v>
      </c>
      <c r="E5" s="207"/>
      <c r="F5" s="201">
        <v>2020</v>
      </c>
      <c r="G5" s="201"/>
    </row>
    <row r="6" spans="1:7" ht="17.100000000000001" customHeight="1" x14ac:dyDescent="0.25">
      <c r="A6" s="182"/>
      <c r="B6" s="154" t="s">
        <v>174</v>
      </c>
      <c r="C6" s="163" t="s">
        <v>175</v>
      </c>
      <c r="D6" s="154" t="s">
        <v>174</v>
      </c>
      <c r="E6" s="163" t="s">
        <v>175</v>
      </c>
      <c r="F6" s="154" t="s">
        <v>174</v>
      </c>
      <c r="G6" s="155" t="s">
        <v>175</v>
      </c>
    </row>
    <row r="7" spans="1:7" ht="17.100000000000001" customHeight="1" x14ac:dyDescent="0.25">
      <c r="A7" s="176" t="s">
        <v>243</v>
      </c>
      <c r="B7" s="156">
        <v>90</v>
      </c>
      <c r="C7" s="164">
        <v>0.93489369</v>
      </c>
      <c r="D7" s="156">
        <v>1</v>
      </c>
      <c r="E7" s="164">
        <v>1.371116E-2</v>
      </c>
      <c r="F7" s="156">
        <v>5</v>
      </c>
      <c r="G7" s="157">
        <v>5.1395139999999999E-2</v>
      </c>
    </row>
    <row r="8" spans="1:7" ht="17.100000000000001" customHeight="1" x14ac:dyDescent="0.25">
      <c r="A8" s="176" t="s">
        <v>244</v>
      </c>
      <c r="B8" s="156">
        <v>72</v>
      </c>
      <c r="C8" s="164">
        <v>0.76858340999999997</v>
      </c>
      <c r="D8" s="156">
        <v>2</v>
      </c>
      <c r="E8" s="164">
        <v>1.881234E-2</v>
      </c>
      <c r="F8" s="156">
        <v>20</v>
      </c>
      <c r="G8" s="157">
        <v>0.21260424999999999</v>
      </c>
    </row>
    <row r="9" spans="1:7" ht="17.100000000000001" customHeight="1" x14ac:dyDescent="0.25">
      <c r="A9" s="176" t="s">
        <v>245</v>
      </c>
      <c r="B9" s="156">
        <v>53</v>
      </c>
      <c r="C9" s="164">
        <v>0.55175278000000005</v>
      </c>
      <c r="D9" s="156">
        <v>3</v>
      </c>
      <c r="E9" s="164">
        <v>3.1760299999999998E-2</v>
      </c>
      <c r="F9" s="156">
        <v>40</v>
      </c>
      <c r="G9" s="157">
        <v>0.41648691999999998</v>
      </c>
    </row>
    <row r="10" spans="1:7" ht="17.100000000000001" customHeight="1" x14ac:dyDescent="0.25">
      <c r="A10" s="176" t="s">
        <v>246</v>
      </c>
      <c r="B10" s="156">
        <v>56</v>
      </c>
      <c r="C10" s="164">
        <v>0.58616067999999999</v>
      </c>
      <c r="D10" s="156">
        <v>8</v>
      </c>
      <c r="E10" s="164">
        <v>8.6046399999999995E-2</v>
      </c>
      <c r="F10" s="156">
        <v>30</v>
      </c>
      <c r="G10" s="157">
        <v>0.32779291999999999</v>
      </c>
    </row>
    <row r="11" spans="1:7" ht="35.1" customHeight="1" x14ac:dyDescent="0.25">
      <c r="A11" s="176" t="s">
        <v>247</v>
      </c>
      <c r="B11" s="156">
        <v>42</v>
      </c>
      <c r="C11" s="164">
        <v>0.44714788</v>
      </c>
      <c r="D11" s="156">
        <v>4</v>
      </c>
      <c r="E11" s="164">
        <v>3.7847789999999999E-2</v>
      </c>
      <c r="F11" s="156">
        <v>49</v>
      </c>
      <c r="G11" s="157">
        <v>0.51500433000000001</v>
      </c>
    </row>
    <row r="12" spans="1:7" ht="32.1" customHeight="1" x14ac:dyDescent="0.25">
      <c r="A12" s="176" t="s">
        <v>248</v>
      </c>
      <c r="B12" s="156">
        <v>10</v>
      </c>
      <c r="C12" s="164">
        <v>0.10537802</v>
      </c>
      <c r="D12" s="156">
        <v>6</v>
      </c>
      <c r="E12" s="164">
        <v>6.1975410000000002E-2</v>
      </c>
      <c r="F12" s="156">
        <v>80</v>
      </c>
      <c r="G12" s="157">
        <v>0.83264656999999997</v>
      </c>
    </row>
    <row r="13" spans="1:7" ht="32.1" customHeight="1" x14ac:dyDescent="0.25">
      <c r="A13" s="176" t="s">
        <v>249</v>
      </c>
      <c r="B13" s="156">
        <v>77</v>
      </c>
      <c r="C13" s="164">
        <v>0.79616489000000001</v>
      </c>
      <c r="D13" s="156">
        <v>5</v>
      </c>
      <c r="E13" s="164">
        <v>4.7923090000000002E-2</v>
      </c>
      <c r="F13" s="156">
        <v>15</v>
      </c>
      <c r="G13" s="157">
        <v>0.15591202000000001</v>
      </c>
    </row>
    <row r="14" spans="1:7" ht="35.1" customHeight="1" x14ac:dyDescent="0.25">
      <c r="A14" s="176" t="s">
        <v>250</v>
      </c>
      <c r="B14" s="156">
        <v>34</v>
      </c>
      <c r="C14" s="164">
        <v>0.35227786999999999</v>
      </c>
      <c r="D14" s="156">
        <v>3</v>
      </c>
      <c r="E14" s="164">
        <v>2.9774189999999999E-2</v>
      </c>
      <c r="F14" s="156">
        <v>59</v>
      </c>
      <c r="G14" s="157">
        <v>0.61794793999999997</v>
      </c>
    </row>
    <row r="15" spans="1:7" ht="32.1" customHeight="1" x14ac:dyDescent="0.25">
      <c r="A15" s="176" t="s">
        <v>251</v>
      </c>
      <c r="B15" s="156">
        <v>74</v>
      </c>
      <c r="C15" s="164">
        <v>0.75324307000000001</v>
      </c>
      <c r="D15" s="156">
        <v>3</v>
      </c>
      <c r="E15" s="164">
        <v>2.9593609999999999E-2</v>
      </c>
      <c r="F15" s="156">
        <v>20</v>
      </c>
      <c r="G15" s="157">
        <v>0.21716331</v>
      </c>
    </row>
    <row r="16" spans="1:7" ht="35.1" customHeight="1" x14ac:dyDescent="0.25">
      <c r="A16" s="176" t="s">
        <v>252</v>
      </c>
      <c r="B16" s="156">
        <v>71</v>
      </c>
      <c r="C16" s="164">
        <v>0.72352877000000004</v>
      </c>
      <c r="D16" s="156">
        <v>1</v>
      </c>
      <c r="E16" s="164">
        <v>9.5071900000000004E-3</v>
      </c>
      <c r="F16" s="156">
        <v>25</v>
      </c>
      <c r="G16" s="157">
        <v>0.26696404000000001</v>
      </c>
    </row>
    <row r="17" spans="1:7" ht="17.100000000000001" customHeight="1" x14ac:dyDescent="0.25">
      <c r="A17" s="176" t="s">
        <v>253</v>
      </c>
      <c r="B17" s="156">
        <v>41</v>
      </c>
      <c r="C17" s="164">
        <v>0.4290021</v>
      </c>
      <c r="D17" s="156">
        <v>4</v>
      </c>
      <c r="E17" s="164">
        <v>4.0598170000000003E-2</v>
      </c>
      <c r="F17" s="156">
        <v>51</v>
      </c>
      <c r="G17" s="157">
        <v>0.53039972999999996</v>
      </c>
    </row>
    <row r="18" spans="1:7" ht="35.1" customHeight="1" x14ac:dyDescent="0.25">
      <c r="A18" s="176" t="s">
        <v>254</v>
      </c>
      <c r="B18" s="156">
        <v>62</v>
      </c>
      <c r="C18" s="164">
        <v>0.64444519</v>
      </c>
      <c r="D18" s="156">
        <v>3</v>
      </c>
      <c r="E18" s="164">
        <v>2.8235130000000001E-2</v>
      </c>
      <c r="F18" s="156">
        <v>31</v>
      </c>
      <c r="G18" s="157">
        <v>0.32731968</v>
      </c>
    </row>
    <row r="19" spans="1:7" ht="35.1" customHeight="1" x14ac:dyDescent="0.25">
      <c r="A19" s="176" t="s">
        <v>255</v>
      </c>
      <c r="B19" s="156">
        <v>66</v>
      </c>
      <c r="C19" s="164">
        <v>0.68746673999999997</v>
      </c>
      <c r="D19" s="156">
        <v>3</v>
      </c>
      <c r="E19" s="164">
        <v>2.999458E-2</v>
      </c>
      <c r="F19" s="156">
        <v>27</v>
      </c>
      <c r="G19" s="157">
        <v>0.28253867999999999</v>
      </c>
    </row>
    <row r="20" spans="1:7" ht="17.100000000000001" customHeight="1" x14ac:dyDescent="0.25">
      <c r="A20" s="158" t="s">
        <v>256</v>
      </c>
      <c r="B20" s="159">
        <v>47</v>
      </c>
      <c r="C20" s="165">
        <v>0.49937861</v>
      </c>
      <c r="D20" s="159">
        <v>11</v>
      </c>
      <c r="E20" s="165">
        <v>0.11177461</v>
      </c>
      <c r="F20" s="159">
        <v>37</v>
      </c>
      <c r="G20" s="160">
        <v>0.38884678</v>
      </c>
    </row>
    <row r="22" spans="1:7" ht="14.1" customHeight="1" x14ac:dyDescent="0.2">
      <c r="A22" s="182"/>
      <c r="B22" s="182"/>
      <c r="C22" s="182"/>
      <c r="D22" s="182"/>
      <c r="E22" s="182"/>
      <c r="F22" s="182"/>
      <c r="G22" s="182"/>
    </row>
    <row r="23" spans="1:7" ht="16.149999999999999" customHeight="1" x14ac:dyDescent="0.2">
      <c r="A23" s="203" t="s">
        <v>217</v>
      </c>
      <c r="B23" s="203"/>
      <c r="C23" s="203"/>
      <c r="D23" s="203"/>
      <c r="E23" s="203"/>
      <c r="F23" s="203"/>
      <c r="G23" s="203"/>
    </row>
    <row r="24" spans="1:7" ht="16.149999999999999" customHeight="1" x14ac:dyDescent="0.2">
      <c r="A24" s="203" t="s">
        <v>218</v>
      </c>
      <c r="B24" s="203"/>
      <c r="C24" s="203"/>
      <c r="D24" s="203"/>
      <c r="E24" s="203"/>
      <c r="F24" s="203"/>
      <c r="G24" s="203"/>
    </row>
  </sheetData>
  <mergeCells count="9">
    <mergeCell ref="A23:G23"/>
    <mergeCell ref="A24:G24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28ca8f-963b-4aff-9659-34cc323c1ff5">
      <Value>123</Value>
    </TaxCatchAll>
    <CaseNumber xmlns="1628ca8f-963b-4aff-9659-34cc323c1ff5" xsi:nil="true"/>
    <FiscalYear xmlns="1628ca8f-963b-4aff-9659-34cc323c1ff5">FY20</FiscalYear>
    <LocationCity xmlns="1628ca8f-963b-4aff-9659-34cc323c1ff5" xsi:nil="true"/>
    <e923f19dc0aa44debdc2610266c2ccaf xmlns="1628ca8f-963b-4aff-9659-34cc323c1ff5">
      <Terms xmlns="http://schemas.microsoft.com/office/infopath/2007/PartnerControls"/>
    </e923f19dc0aa44debdc2610266c2ccaf>
    <m9f7a7447bf44667ad0e2e7b3d0606bb xmlns="1628ca8f-963b-4aff-9659-34cc323c1ff5">
      <Terms xmlns="http://schemas.microsoft.com/office/infopath/2007/PartnerControls"/>
    </m9f7a7447bf44667ad0e2e7b3d0606bb>
    <i7601a80b88942cd8ac855e7c3acdcab xmlns="1628ca8f-963b-4aff-9659-34cc323c1f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Federal Employee Viewpoints Survey Results</TermName>
          <TermId xmlns="http://schemas.microsoft.com/office/infopath/2007/PartnerControls">2253e2f4-d39b-4d29-9614-cff2ebf653de</TermId>
        </TermInfo>
      </Terms>
    </i7601a80b88942cd8ac855e7c3acdcab>
    <DocumentDate xmlns="1628ca8f-963b-4aff-9659-34cc323c1ff5">2020-08-01T04:00:00+00:00</Document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ources" ma:contentTypeID="0x0101001A53683F3E22394A90D8C407B966D3F00600DD20E1148FA5884BB5848CB5251E140E" ma:contentTypeVersion="12" ma:contentTypeDescription="" ma:contentTypeScope="" ma:versionID="b235fa2f2c1b73609707722250ffe995">
  <xsd:schema xmlns:xsd="http://www.w3.org/2001/XMLSchema" xmlns:xs="http://www.w3.org/2001/XMLSchema" xmlns:p="http://schemas.microsoft.com/office/2006/metadata/properties" xmlns:ns2="1628ca8f-963b-4aff-9659-34cc323c1ff5" targetNamespace="http://schemas.microsoft.com/office/2006/metadata/properties" ma:root="true" ma:fieldsID="e78462ce41dc1d48441927aeb96e58e2" ns2:_="">
    <xsd:import namespace="1628ca8f-963b-4aff-9659-34cc323c1ff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aseNumber" minOccurs="0"/>
                <xsd:element ref="ns2:FiscalYear" minOccurs="0"/>
                <xsd:element ref="ns2:TaxCatchAll" minOccurs="0"/>
                <xsd:element ref="ns2:LocationCity" minOccurs="0"/>
                <xsd:element ref="ns2:m9f7a7447bf44667ad0e2e7b3d0606bb" minOccurs="0"/>
                <xsd:element ref="ns2:TaxCatchAllLabel" minOccurs="0"/>
                <xsd:element ref="ns2:e923f19dc0aa44debdc2610266c2ccaf" minOccurs="0"/>
                <xsd:element ref="ns2:i7601a80b88942cd8ac855e7c3acdc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8ca8f-963b-4aff-9659-34cc323c1ff5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format="DateOnly" ma:indexed="true" ma:internalName="DocumentDate" ma:readOnly="false">
      <xsd:simpleType>
        <xsd:restriction base="dms:DateTime"/>
      </xsd:simpleType>
    </xsd:element>
    <xsd:element name="CaseNumber" ma:index="9" nillable="true" ma:displayName="Case Number" ma:internalName="CaseNumber" ma:readOnly="false">
      <xsd:simpleType>
        <xsd:restriction base="dms:Text">
          <xsd:maxLength value="255"/>
        </xsd:restriction>
      </xsd:simpleType>
    </xsd:element>
    <xsd:element name="FiscalYear" ma:index="10" nillable="true" ma:displayName="Fiscal Year" ma:default="FY22" ma:format="Dropdown" ma:internalName="FiscalYear" ma:readOnly="false">
      <xsd:simpleType>
        <xsd:restriction base="dms:Choice">
          <xsd:enumeration value="FY09"/>
          <xsd:enumeration value="FY10"/>
          <xsd:enumeration value="FY11"/>
          <xsd:enumeration value="FY12"/>
          <xsd:enumeration value="FY13"/>
          <xsd:enumeration value="FY14"/>
          <xsd:enumeration value="FY15"/>
          <xsd:enumeration value="FY16"/>
          <xsd:enumeration value="FY17"/>
          <xsd:enumeration value="FY18"/>
          <xsd:enumeration value="FY19"/>
          <xsd:enumeration value="FY20"/>
          <xsd:enumeration value="FY21"/>
          <xsd:enumeration value="FY22"/>
          <xsd:enumeration value="FY23"/>
          <xsd:enumeration value="FY24"/>
          <xsd:enumeration value="FY25"/>
        </xsd:restriction>
      </xsd:simpleType>
    </xsd:element>
    <xsd:element name="TaxCatchAll" ma:index="11" nillable="true" ma:displayName="Taxonomy Catch All Column" ma:hidden="true" ma:list="{de961ad2-3a7e-46c2-8b0d-9072bb7ebd88}" ma:internalName="TaxCatchAll" ma:readOnly="false" ma:showField="CatchAllData" ma:web="1628ca8f-963b-4aff-9659-34cc323c1f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ocationCity" ma:index="14" nillable="true" ma:displayName="Location - City" ma:internalName="LocationCity" ma:readOnly="false">
      <xsd:simpleType>
        <xsd:restriction base="dms:Text">
          <xsd:maxLength value="255"/>
        </xsd:restriction>
      </xsd:simpleType>
    </xsd:element>
    <xsd:element name="m9f7a7447bf44667ad0e2e7b3d0606bb" ma:index="16" nillable="true" ma:taxonomy="true" ma:internalName="m9f7a7447bf44667ad0e2e7b3d0606bb" ma:taxonomyFieldName="Agency" ma:displayName="Agency" ma:readOnly="false" ma:fieldId="{69f7a744-7bf4-4667-ad0e-2e7b3d0606bb}" ma:taxonomyMulti="true" ma:sspId="b04134a7-f04d-43c9-9644-eeb6bcf79e06" ma:termSetId="17a63828-1953-42ff-9953-9641d00fd6f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7" nillable="true" ma:displayName="Taxonomy Catch All Column1" ma:hidden="true" ma:list="{de961ad2-3a7e-46c2-8b0d-9072bb7ebd88}" ma:internalName="TaxCatchAllLabel" ma:readOnly="true" ma:showField="CatchAllDataLabel" ma:web="1628ca8f-963b-4aff-9659-34cc323c1f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923f19dc0aa44debdc2610266c2ccaf" ma:index="18" nillable="true" ma:taxonomy="true" ma:internalName="e923f19dc0aa44debdc2610266c2ccaf" ma:taxonomyFieldName="LocationState" ma:displayName="Location - State" ma:readOnly="false" ma:fieldId="{e923f19d-c0aa-44de-bdc2-610266c2ccaf}" ma:taxonomyMulti="true" ma:sspId="b04134a7-f04d-43c9-9644-eeb6bcf79e06" ma:termSetId="8543b69b-dabe-49de-9e77-b1f2a9f63c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601a80b88942cd8ac855e7c3acdcab" ma:index="19" nillable="true" ma:taxonomy="true" ma:internalName="i7601a80b88942cd8ac855e7c3acdcab" ma:taxonomyFieldName="Tags" ma:displayName="Tags" ma:readOnly="false" ma:fieldId="{27601a80-b889-42cd-8ac8-55e7c3acdcab}" ma:taxonomyMulti="true" ma:sspId="b04134a7-f04d-43c9-9644-eeb6bcf79e06" ma:termSetId="65432854-7627-4039-8e95-066d4f8f488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D59786-3439-4AFE-B630-9B178162B427}"/>
</file>

<file path=customXml/itemProps2.xml><?xml version="1.0" encoding="utf-8"?>
<ds:datastoreItem xmlns:ds="http://schemas.openxmlformats.org/officeDocument/2006/customXml" ds:itemID="{B1E12658-78C9-479E-844B-2BC323BDECC5}"/>
</file>

<file path=customXml/itemProps3.xml><?xml version="1.0" encoding="utf-8"?>
<ds:datastoreItem xmlns:ds="http://schemas.openxmlformats.org/officeDocument/2006/customXml" ds:itemID="{7B4651F4-6406-4E26-90B0-EC4C1D3A83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58</vt:i4>
      </vt:variant>
    </vt:vector>
  </HeadingPairs>
  <TitlesOfParts>
    <vt:vector size="77" baseType="lpstr">
      <vt:lpstr>DASHBOARD</vt:lpstr>
      <vt:lpstr>DASHBOARD-Demographics</vt:lpstr>
      <vt:lpstr>DASHBOARD-Trending</vt:lpstr>
      <vt:lpstr>Core Q1-10, 12-38</vt:lpstr>
      <vt:lpstr>Core Perf Q11 Trend</vt:lpstr>
      <vt:lpstr>Core Q1-10, 12-38 Trend</vt:lpstr>
      <vt:lpstr>COVID-19 Bckgrnd Q39, 41-42</vt:lpstr>
      <vt:lpstr>Telework Q40 Trend</vt:lpstr>
      <vt:lpstr>COVID-19 Employee Sup Q43</vt:lpstr>
      <vt:lpstr>COVID-19 Employee Sup Q44-49</vt:lpstr>
      <vt:lpstr>COVID-19 Work Sup Q50</vt:lpstr>
      <vt:lpstr>COVID-19 Work Sup Q51</vt:lpstr>
      <vt:lpstr>COVID-19 Wk Eff Q52-53 56-57</vt:lpstr>
      <vt:lpstr>COVID-19 Wk Eff Q54-55</vt:lpstr>
      <vt:lpstr>Core Work-Life Q58-64 Trend</vt:lpstr>
      <vt:lpstr>COVID-19 Child Care Q65</vt:lpstr>
      <vt:lpstr>COVID-19 Elder Care Q66</vt:lpstr>
      <vt:lpstr>COVID-19 Closures Q67-68</vt:lpstr>
      <vt:lpstr>Demographics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nrTrendLargestDecrease2017</vt:lpstr>
      <vt:lpstr>nrTrendLargestDecrease2018</vt:lpstr>
      <vt:lpstr>nrTrendLargestDecrease2019</vt:lpstr>
      <vt:lpstr>nrTrendLargestIncrease2017</vt:lpstr>
      <vt:lpstr>nrTrendLargestIncrease2018</vt:lpstr>
      <vt:lpstr>nrTrendLargestIncrease2019</vt:lpstr>
      <vt:lpstr>nrTrendNumDecrease2017</vt:lpstr>
      <vt:lpstr>nrTrendNumDecrease2018</vt:lpstr>
      <vt:lpstr>nrTrendNumDecrease2019</vt:lpstr>
      <vt:lpstr>nrTrendNumIncrease2017</vt:lpstr>
      <vt:lpstr>nrTrendNumIncrease2018</vt:lpstr>
      <vt:lpstr>nrTrendNumIncrease2019</vt:lpstr>
      <vt:lpstr>nrTrendQuestions</vt:lpstr>
      <vt:lpstr>DASHBOARD!Print_Area</vt:lpstr>
      <vt:lpstr>'DASHBOARD-Demographics'!Print_Area</vt:lpstr>
      <vt:lpstr>'DASHBOARD-Trending'!Print_Area</vt:lpstr>
    </vt:vector>
  </TitlesOfParts>
  <Manager/>
  <Company>Westat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FEVS Results</dc:title>
  <dc:subject/>
  <dc:creator>Westat</dc:creator>
  <cp:keywords/>
  <dc:description/>
  <cp:lastModifiedBy>Debutts, Daniel</cp:lastModifiedBy>
  <cp:revision/>
  <dcterms:created xsi:type="dcterms:W3CDTF">2019-05-20T15:05:57Z</dcterms:created>
  <dcterms:modified xsi:type="dcterms:W3CDTF">2021-07-16T12:50:42Z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0x0101001A53683F3E22394A90D8C407B966D3F00600DD20E1148FA5884BB5848CB5251E140E</vt:lpwstr>
  </property>
  <property fmtid="{D5CDD505-2E9C-101B-9397-08002B2CF9AE}" pid="3" name="Agency">
    <vt:lpwstr/>
  </property>
  <property fmtid="{D5CDD505-2E9C-101B-9397-08002B2CF9AE}" pid="4" name="TagsPublicFiles">
    <vt:lpwstr/>
  </property>
  <property fmtid="{D5CDD505-2E9C-101B-9397-08002B2CF9AE}" pid="5" name="LocationState">
    <vt:lpwstr/>
  </property>
  <property fmtid="{D5CDD505-2E9C-101B-9397-08002B2CF9AE}" pid="6" name="g77ba62e1aa74fc38cff09b46b27eef3">
    <vt:lpwstr/>
  </property>
  <property fmtid="{D5CDD505-2E9C-101B-9397-08002B2CF9AE}" pid="7" name="Tags">
    <vt:lpwstr>123;#Federal Employee Viewpoints Survey Results|2253e2f4-d39b-4d29-9614-cff2ebf653de</vt:lpwstr>
  </property>
  <property fmtid="{D5CDD505-2E9C-101B-9397-08002B2CF9AE}" pid="8" name="Associated Files Order">
    <vt:lpwstr/>
  </property>
  <property fmtid="{D5CDD505-2E9C-101B-9397-08002B2CF9AE}" pid="12" name="e923f19dc0aa44debdc2610266c2ccaf">
    <vt:lpwstr/>
  </property>
  <property fmtid="{D5CDD505-2E9C-101B-9397-08002B2CF9AE}" pid="13" name="m9f7a7447bf44667ad0e2e7b3d0606bb">
    <vt:lpwstr/>
  </property>
  <property fmtid="{D5CDD505-2E9C-101B-9397-08002B2CF9AE}" pid="14" name="i7601a80b88942cd8ac855e7c3acdcab">
    <vt:lpwstr>Federal Employee Viewpoints Survey Results|2253e2f4-d39b-4d29-9614-cff2ebf653de</vt:lpwstr>
  </property>
</Properties>
</file>